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ожение 5.3." sheetId="1" r:id="rId1"/>
  </sheets>
  <calcPr calcId="125725" iterateDelta="1E-4"/>
</workbook>
</file>

<file path=xl/calcChain.xml><?xml version="1.0" encoding="utf-8"?>
<calcChain xmlns="http://schemas.openxmlformats.org/spreadsheetml/2006/main">
  <c r="M11" i="1"/>
  <c r="M12"/>
  <c r="M14"/>
  <c r="M15"/>
  <c r="M16"/>
  <c r="M17"/>
  <c r="M19"/>
  <c r="M20"/>
  <c r="M22"/>
  <c r="M23"/>
  <c r="M24"/>
  <c r="M27"/>
  <c r="M29"/>
  <c r="M30"/>
  <c r="M31"/>
  <c r="M32"/>
  <c r="M33"/>
  <c r="M34"/>
  <c r="M36"/>
  <c r="M38"/>
  <c r="M39"/>
  <c r="M43"/>
  <c r="M44"/>
  <c r="M45"/>
  <c r="M47"/>
  <c r="M48"/>
  <c r="M49"/>
  <c r="M54"/>
  <c r="M57"/>
  <c r="M59"/>
  <c r="M60"/>
  <c r="M61"/>
  <c r="M65"/>
  <c r="M66"/>
  <c r="M67"/>
  <c r="M70"/>
  <c r="M71"/>
  <c r="M74"/>
  <c r="M76"/>
  <c r="M77"/>
  <c r="M78"/>
  <c r="M79"/>
  <c r="M80"/>
  <c r="M82"/>
  <c r="M83"/>
  <c r="M84"/>
  <c r="M86"/>
  <c r="M87"/>
  <c r="M90"/>
  <c r="M91"/>
  <c r="M92"/>
  <c r="M93"/>
  <c r="L11"/>
  <c r="L12"/>
  <c r="L14"/>
  <c r="L15"/>
  <c r="L16"/>
  <c r="L17"/>
  <c r="L19"/>
  <c r="L20"/>
  <c r="L22"/>
  <c r="L23"/>
  <c r="L24"/>
  <c r="L27"/>
  <c r="L29"/>
  <c r="L30"/>
  <c r="L31"/>
  <c r="L32"/>
  <c r="L33"/>
  <c r="L34"/>
  <c r="L36"/>
  <c r="L38"/>
  <c r="L39"/>
  <c r="L41"/>
  <c r="L42"/>
  <c r="L43"/>
  <c r="L44"/>
  <c r="L45"/>
  <c r="L47"/>
  <c r="L48"/>
  <c r="L49"/>
  <c r="L54"/>
  <c r="L55"/>
  <c r="L57"/>
  <c r="L58"/>
  <c r="L59"/>
  <c r="L60"/>
  <c r="L62"/>
  <c r="L63"/>
  <c r="L64"/>
  <c r="L65"/>
  <c r="L66"/>
  <c r="L67"/>
  <c r="L68"/>
  <c r="L69"/>
  <c r="L70"/>
  <c r="L74"/>
  <c r="L76"/>
  <c r="L77"/>
  <c r="L78"/>
  <c r="L79"/>
  <c r="L80"/>
  <c r="L81"/>
  <c r="L82"/>
  <c r="L83"/>
  <c r="L84"/>
  <c r="L87"/>
  <c r="L88"/>
  <c r="L89"/>
  <c r="L92"/>
  <c r="K11"/>
  <c r="K12"/>
  <c r="K14"/>
  <c r="K15"/>
  <c r="K16"/>
  <c r="K17"/>
  <c r="K19"/>
  <c r="K20"/>
  <c r="K22"/>
  <c r="K23"/>
  <c r="K24"/>
  <c r="K27"/>
  <c r="K29"/>
  <c r="K30"/>
  <c r="K31"/>
  <c r="K32"/>
  <c r="K33"/>
  <c r="K34"/>
  <c r="K36"/>
  <c r="K38"/>
  <c r="K39"/>
  <c r="K43"/>
  <c r="K44"/>
  <c r="K45"/>
  <c r="K47"/>
  <c r="K48"/>
  <c r="K49"/>
  <c r="K54"/>
  <c r="K57"/>
  <c r="K59"/>
  <c r="K60"/>
  <c r="K61"/>
  <c r="K65"/>
  <c r="K66"/>
  <c r="K67"/>
  <c r="K70"/>
  <c r="K71"/>
  <c r="K74"/>
  <c r="K76"/>
  <c r="K77"/>
  <c r="K78"/>
  <c r="K79"/>
  <c r="K80"/>
  <c r="K82"/>
  <c r="K83"/>
  <c r="K84"/>
  <c r="K86"/>
  <c r="K87"/>
  <c r="K90"/>
  <c r="K91"/>
  <c r="K92"/>
  <c r="K93"/>
  <c r="J11"/>
  <c r="J12"/>
  <c r="J14"/>
  <c r="J15"/>
  <c r="J16"/>
  <c r="J17"/>
  <c r="J19"/>
  <c r="J20"/>
  <c r="J22"/>
  <c r="J23"/>
  <c r="J24"/>
  <c r="J27"/>
  <c r="J29"/>
  <c r="J30"/>
  <c r="J31"/>
  <c r="J32"/>
  <c r="J33"/>
  <c r="J34"/>
  <c r="J36"/>
  <c r="J38"/>
  <c r="J39"/>
  <c r="J41"/>
  <c r="J42"/>
  <c r="J43"/>
  <c r="J44"/>
  <c r="J45"/>
  <c r="J47"/>
  <c r="J48"/>
  <c r="J49"/>
  <c r="J54"/>
  <c r="J55"/>
  <c r="J57"/>
  <c r="J58"/>
  <c r="J59"/>
  <c r="J60"/>
  <c r="J62"/>
  <c r="J63"/>
  <c r="J64"/>
  <c r="J65"/>
  <c r="J66"/>
  <c r="J67"/>
  <c r="J68"/>
  <c r="J69"/>
  <c r="J70"/>
  <c r="J74"/>
  <c r="J76"/>
  <c r="J77"/>
  <c r="J78"/>
  <c r="J79"/>
  <c r="J80"/>
  <c r="J81"/>
  <c r="J82"/>
  <c r="J83"/>
  <c r="J84"/>
  <c r="J87"/>
  <c r="J88"/>
  <c r="J89"/>
  <c r="J92"/>
  <c r="I11"/>
  <c r="I12"/>
  <c r="I14"/>
  <c r="I15"/>
  <c r="I16"/>
  <c r="I17"/>
  <c r="I19"/>
  <c r="I20"/>
  <c r="I22"/>
  <c r="I23"/>
  <c r="I24"/>
  <c r="I27"/>
  <c r="I29"/>
  <c r="I30"/>
  <c r="I31"/>
  <c r="I32"/>
  <c r="I33"/>
  <c r="I34"/>
  <c r="I36"/>
  <c r="I38"/>
  <c r="I39"/>
  <c r="I43"/>
  <c r="I44"/>
  <c r="I45"/>
  <c r="I47"/>
  <c r="I48"/>
  <c r="I49"/>
  <c r="I54"/>
  <c r="I57"/>
  <c r="I59"/>
  <c r="I60"/>
  <c r="I61"/>
  <c r="I65"/>
  <c r="I66"/>
  <c r="I67"/>
  <c r="I70"/>
  <c r="I71"/>
  <c r="I74"/>
  <c r="I76"/>
  <c r="I77"/>
  <c r="I78"/>
  <c r="I79"/>
  <c r="I80"/>
  <c r="I82"/>
  <c r="I83"/>
  <c r="I84"/>
  <c r="I86"/>
  <c r="I87"/>
  <c r="I90"/>
  <c r="I91"/>
  <c r="I92"/>
  <c r="I93"/>
  <c r="H11"/>
  <c r="H12"/>
  <c r="H14"/>
  <c r="H15"/>
  <c r="H16"/>
  <c r="H17"/>
  <c r="H19"/>
  <c r="H20"/>
  <c r="H22"/>
  <c r="H23"/>
  <c r="H24"/>
  <c r="H27"/>
  <c r="H29"/>
  <c r="H30"/>
  <c r="H31"/>
  <c r="H32"/>
  <c r="H33"/>
  <c r="H34"/>
  <c r="H36"/>
  <c r="H38"/>
  <c r="H39"/>
  <c r="H41"/>
  <c r="H42"/>
  <c r="H43"/>
  <c r="H44"/>
  <c r="H45"/>
  <c r="H47"/>
  <c r="H48"/>
  <c r="H49"/>
  <c r="H54"/>
  <c r="H55"/>
  <c r="H57"/>
  <c r="H58"/>
  <c r="H59"/>
  <c r="H60"/>
  <c r="H61"/>
  <c r="H62"/>
  <c r="H63"/>
  <c r="H64"/>
  <c r="H65"/>
  <c r="H66"/>
  <c r="H67"/>
  <c r="H68"/>
  <c r="H69"/>
  <c r="H70"/>
  <c r="H74"/>
  <c r="H76"/>
  <c r="H77"/>
  <c r="H78"/>
  <c r="H79"/>
  <c r="H80"/>
  <c r="H81"/>
  <c r="H82"/>
  <c r="H83"/>
  <c r="H84"/>
  <c r="H87"/>
  <c r="H88"/>
  <c r="H89"/>
  <c r="H92"/>
  <c r="H93"/>
  <c r="F93"/>
  <c r="L93" s="1"/>
  <c r="F85"/>
  <c r="F75"/>
  <c r="F56"/>
  <c r="F52"/>
  <c r="F46"/>
  <c r="F40"/>
  <c r="F37"/>
  <c r="F35"/>
  <c r="F28"/>
  <c r="F26" s="1"/>
  <c r="F25" s="1"/>
  <c r="F21"/>
  <c r="F18"/>
  <c r="F13"/>
  <c r="F10"/>
  <c r="F9" s="1"/>
  <c r="F8" s="1"/>
  <c r="F51" l="1"/>
  <c r="F50" s="1"/>
  <c r="F94" s="1"/>
  <c r="J93"/>
  <c r="G89" l="1"/>
  <c r="G88"/>
  <c r="I89" l="1"/>
  <c r="M89"/>
  <c r="K89"/>
  <c r="K88"/>
  <c r="I88"/>
  <c r="M88"/>
  <c r="G46"/>
  <c r="D46"/>
  <c r="E46"/>
  <c r="C46"/>
  <c r="G42"/>
  <c r="G41"/>
  <c r="G28"/>
  <c r="G26" s="1"/>
  <c r="I46" l="1"/>
  <c r="H46"/>
  <c r="I42"/>
  <c r="M42"/>
  <c r="K42"/>
  <c r="M46"/>
  <c r="L46"/>
  <c r="K41"/>
  <c r="I41"/>
  <c r="M41"/>
  <c r="J46"/>
  <c r="K46"/>
  <c r="D85"/>
  <c r="E85"/>
  <c r="G85"/>
  <c r="C85"/>
  <c r="D75"/>
  <c r="E75"/>
  <c r="G75"/>
  <c r="C75"/>
  <c r="D52"/>
  <c r="E52"/>
  <c r="G52"/>
  <c r="C52"/>
  <c r="C10"/>
  <c r="C13"/>
  <c r="C18"/>
  <c r="C21"/>
  <c r="C28"/>
  <c r="C35"/>
  <c r="C37"/>
  <c r="C40"/>
  <c r="C56"/>
  <c r="H56" l="1"/>
  <c r="C26"/>
  <c r="I28"/>
  <c r="H28"/>
  <c r="H10"/>
  <c r="K52"/>
  <c r="J52"/>
  <c r="J75"/>
  <c r="K75"/>
  <c r="K85"/>
  <c r="J85"/>
  <c r="H40"/>
  <c r="L75"/>
  <c r="M75"/>
  <c r="I52"/>
  <c r="H52"/>
  <c r="H35"/>
  <c r="H13"/>
  <c r="M52"/>
  <c r="L52"/>
  <c r="M85"/>
  <c r="L85"/>
  <c r="H37"/>
  <c r="H18"/>
  <c r="H21"/>
  <c r="I75"/>
  <c r="H75"/>
  <c r="H85"/>
  <c r="I85"/>
  <c r="C51"/>
  <c r="C25"/>
  <c r="C9"/>
  <c r="H9" l="1"/>
  <c r="H51"/>
  <c r="C50"/>
  <c r="H25"/>
  <c r="H26"/>
  <c r="I26"/>
  <c r="C8"/>
  <c r="G56"/>
  <c r="H50" l="1"/>
  <c r="H8"/>
  <c r="G51"/>
  <c r="I56"/>
  <c r="G10"/>
  <c r="I10" s="1"/>
  <c r="G13"/>
  <c r="I13" s="1"/>
  <c r="G18"/>
  <c r="I18" s="1"/>
  <c r="G21"/>
  <c r="I21" s="1"/>
  <c r="G35"/>
  <c r="I35" s="1"/>
  <c r="G37"/>
  <c r="I37" s="1"/>
  <c r="G40"/>
  <c r="I40" s="1"/>
  <c r="E56"/>
  <c r="D56"/>
  <c r="E40"/>
  <c r="D40"/>
  <c r="E37"/>
  <c r="D37"/>
  <c r="E35"/>
  <c r="D35"/>
  <c r="E28"/>
  <c r="D28"/>
  <c r="E21"/>
  <c r="D21"/>
  <c r="E18"/>
  <c r="D18"/>
  <c r="E13"/>
  <c r="D13"/>
  <c r="E10"/>
  <c r="D10"/>
  <c r="M21" l="1"/>
  <c r="L21"/>
  <c r="M40"/>
  <c r="L40"/>
  <c r="J13"/>
  <c r="K13"/>
  <c r="J21"/>
  <c r="K21"/>
  <c r="J35"/>
  <c r="K35"/>
  <c r="K40"/>
  <c r="J40"/>
  <c r="G50"/>
  <c r="I50" s="1"/>
  <c r="I51"/>
  <c r="M13"/>
  <c r="L13"/>
  <c r="M35"/>
  <c r="L35"/>
  <c r="M10"/>
  <c r="L10"/>
  <c r="L18"/>
  <c r="M18"/>
  <c r="E26"/>
  <c r="M28"/>
  <c r="L28"/>
  <c r="M37"/>
  <c r="L37"/>
  <c r="E51"/>
  <c r="L56"/>
  <c r="M56"/>
  <c r="J10"/>
  <c r="K10"/>
  <c r="J18"/>
  <c r="K18"/>
  <c r="D26"/>
  <c r="J28"/>
  <c r="K28"/>
  <c r="J37"/>
  <c r="K37"/>
  <c r="D51"/>
  <c r="J56"/>
  <c r="K56"/>
  <c r="G9"/>
  <c r="I9" s="1"/>
  <c r="D9"/>
  <c r="D25"/>
  <c r="E9"/>
  <c r="E25"/>
  <c r="K9" l="1"/>
  <c r="J9"/>
  <c r="J51"/>
  <c r="K51"/>
  <c r="D50"/>
  <c r="M51"/>
  <c r="L51"/>
  <c r="E50"/>
  <c r="J25"/>
  <c r="M9"/>
  <c r="L9"/>
  <c r="L25"/>
  <c r="J26"/>
  <c r="K26"/>
  <c r="M26"/>
  <c r="L26"/>
  <c r="D8"/>
  <c r="E8"/>
  <c r="G25"/>
  <c r="I25" s="1"/>
  <c r="J50" l="1"/>
  <c r="K50"/>
  <c r="M25"/>
  <c r="E94"/>
  <c r="L8"/>
  <c r="M50"/>
  <c r="L50"/>
  <c r="D94"/>
  <c r="J8"/>
  <c r="K25"/>
  <c r="G8"/>
  <c r="C94"/>
  <c r="G94" l="1"/>
  <c r="I8"/>
  <c r="J94"/>
  <c r="K94"/>
  <c r="M8"/>
  <c r="M94"/>
  <c r="L94"/>
  <c r="I94"/>
  <c r="H94"/>
  <c r="K8"/>
</calcChain>
</file>

<file path=xl/sharedStrings.xml><?xml version="1.0" encoding="utf-8"?>
<sst xmlns="http://schemas.openxmlformats.org/spreadsheetml/2006/main" count="189" uniqueCount="185">
  <si>
    <t xml:space="preserve">                </t>
  </si>
  <si>
    <t>Код бюджетной классификации Российской Федерации</t>
  </si>
  <si>
    <t>Наименование</t>
  </si>
  <si>
    <t>2024 год</t>
  </si>
  <si>
    <t>2025 год</t>
  </si>
  <si>
    <t>1 00 00000 00 0000 000</t>
  </si>
  <si>
    <t xml:space="preserve">НАЛОГОВЫЕ И НЕНАЛОГОВЫЕ ДОХОДЫ                                    </t>
  </si>
  <si>
    <t xml:space="preserve">НАЛОГОВЫЕ  ДОХОДЫ                                    </t>
  </si>
  <si>
    <t>1 01 00000 00 0000 000</t>
  </si>
  <si>
    <t xml:space="preserve">НАЛОГИ НА ПРИБЫЛЬ, ДОХОДЫ                    </t>
  </si>
  <si>
    <t>1 01 02000 01 0000 110</t>
  </si>
  <si>
    <t xml:space="preserve">Налог на доходы физических лиц               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</si>
  <si>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</si>
  <si>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</si>
  <si>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</si>
  <si>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 xml:space="preserve">НАЛОГИ НА СОВОКУПНЫЙ ДОХОД                   </t>
  </si>
  <si>
    <t xml:space="preserve">1 05 01000 00 0000 110 </t>
  </si>
  <si>
    <t>Налог, взимаемый в связи с применением упрощенной системы налогообложения</t>
  </si>
  <si>
    <t xml:space="preserve">1 05 03000 01 0000 110 </t>
  </si>
  <si>
    <t xml:space="preserve">Единый сельскохозяйственный налог            </t>
  </si>
  <si>
    <t xml:space="preserve">1 05 04010 02 0000 110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</si>
  <si>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</si>
  <si>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</si>
  <si>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 xml:space="preserve">НАЛОГИ НА ИМУЩЕСТВО                          </t>
  </si>
  <si>
    <t xml:space="preserve">1 06 01020 04 0000 110 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</si>
  <si>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    </t>
  </si>
  <si>
    <t>1 06 06000 00 0000 110</t>
  </si>
  <si>
    <t xml:space="preserve">Земельный налог </t>
  </si>
  <si>
    <t>1 08 00000 00 0000 000</t>
  </si>
  <si>
    <t xml:space="preserve">ГОСУДАРСТВЕННАЯ ПОШЛИНА               </t>
  </si>
  <si>
    <t xml:space="preserve">1 08 03010 01 0000 110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</si>
  <si>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</t>
  </si>
  <si>
    <t xml:space="preserve">1 08 07150 01 0000 110 </t>
  </si>
  <si>
    <t xml:space="preserve">Государственная пошлина за выдачу разрешения на установку рекламной конструкции         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</si>
  <si>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</si>
  <si>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</si>
  <si>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</si>
  <si>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</si>
  <si>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</si>
  <si>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</si>
  <si>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</si>
  <si>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</si>
  <si>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</si>
  <si>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</si>
  <si>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учреждении)</t>
  </si>
  <si>
    <t xml:space="preserve">1 11 05034 04 0000 120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</si>
  <si>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</si>
  <si>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1 11 05074 04 0000 120 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</si>
  <si>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</si>
  <si>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</si>
  <si>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</si>
  <si>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1 11 09044 04 0000 120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</si>
  <si>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</si>
  <si>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1 12 00000 00 0000 000</t>
  </si>
  <si>
    <t>ПЛАТЕЖИ ПРИ ПОЛЬЗОВАНИИ ПРИРОДНЫМИ РЕСУРСАМИ</t>
  </si>
  <si>
    <t xml:space="preserve">1 12 01000 01 0000 120 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</si>
  <si>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</si>
  <si>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</si>
  <si>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И КОМПЕНСАЦИИ ЗАТРАТ ГОСУДАРСТВА               </t>
  </si>
  <si>
    <t xml:space="preserve">1 13 02064 04 0000 130 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</si>
  <si>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</si>
  <si>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1 13 02994 04 0000 130</t>
  </si>
  <si>
    <t>Прочие доходы от компенсации затрат бюджетов городских округов</t>
  </si>
  <si>
    <t>1 14 00000 00 0000 000</t>
  </si>
  <si>
    <t xml:space="preserve">ДОХОДЫ ОТ ПРОДАЖИ МАТЕРИАЛЬНЫХ И НЕМАТЕРИАЛЬНЫХ АКТИВОВ                       </t>
  </si>
  <si>
    <t xml:space="preserve">1 14 02040 04 0000 410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</si>
  <si>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</si>
  <si>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</si>
  <si>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</si>
  <si>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</si>
  <si>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</si>
  <si>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1 15 00000 00 0000 000 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</si>
  <si>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</si>
  <si>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</si>
  <si>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</si>
  <si>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</si>
  <si>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</si>
  <si>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</si>
  <si>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</si>
  <si>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</si>
  <si>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</si>
  <si>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</si>
  <si>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</si>
  <si>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</si>
  <si>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</si>
  <si>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</si>
  <si>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</si>
  <si>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2 02 25065 04 0000 150 </t>
  </si>
  <si>
    <t xml:space="preserve">2 02 25081 04 0000 150 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</si>
  <si>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</si>
  <si>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2 02 25466 04 0000 150 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</si>
  <si>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</si>
  <si>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2 02 25467 04 0000 150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</si>
  <si>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</si>
  <si>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2 02 25497 04 0000 150 </t>
  </si>
  <si>
    <t>Субсидии бюджетам городских округов на реализацию мероприятий по обеспечению жильем молодых семей</t>
  </si>
  <si>
    <t xml:space="preserve">2 02 25555 04 0000 150 </t>
  </si>
  <si>
    <t xml:space="preserve">2 02 25590 04 0000 150 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</si>
  <si>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</si>
  <si>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</si>
  <si>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</si>
  <si>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</si>
  <si>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</si>
  <si>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</si>
  <si>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2 02 30029 04 0000 150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</si>
  <si>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</si>
  <si>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2 02 35082 04 0000 150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</si>
  <si>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</si>
  <si>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</si>
  <si>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</si>
  <si>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2 02 35304 04 0000 150 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</si>
  <si>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</si>
  <si>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2 02 35930 04 0000 150 </t>
  </si>
  <si>
    <t>Субвенции бюджетам городских округов на государственную регистрацию актов гражданского состояния</t>
  </si>
  <si>
    <t xml:space="preserve">2 02 36900 04 0000 150 </t>
  </si>
  <si>
    <t>Единая субвенция бюджетам городских округов из бюджета субъекта Российской Федерации</t>
  </si>
  <si>
    <t xml:space="preserve">2 02 39999 04 0000 150 </t>
  </si>
  <si>
    <t xml:space="preserve">Прочие субвенции бюджетам городских округов </t>
  </si>
  <si>
    <t xml:space="preserve">2 02 40000 00 0000 150
</t>
  </si>
  <si>
    <t xml:space="preserve">Иные межбюджетные трансферты
</t>
  </si>
  <si>
    <t xml:space="preserve">2 02 45303 04 0000 150 </t>
  </si>
  <si>
    <t>ВСЕГО ДОХОДОВ</t>
  </si>
  <si>
    <t xml:space="preserve">Единый налог на вмененный доход для отдельных видов деятельности                           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</si>
  <si>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</si>
  <si>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</si>
  <si>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 xml:space="preserve">2 02 20299 04 0000 150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</si>
  <si>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</si>
  <si>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</si>
  <si>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2 02 20300 04 0000 150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</si>
  <si>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</si>
  <si>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2 02 25228 04 0000 150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</si>
  <si>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</si>
  <si>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2 02 25243 04 0000 150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</si>
  <si>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</si>
  <si>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</si>
  <si>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развитие сети учреждений культурно-досугового типа</t>
  </si>
  <si>
    <t>2 02 25513 04 0000 150</t>
  </si>
  <si>
    <t>Субсидия бюджетам городских округов на поддержку отрасли культуры</t>
  </si>
  <si>
    <t xml:space="preserve">2 02 25519 04 0000 150 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</si>
  <si>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</si>
  <si>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2 02 45505 04 0000 150 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</si>
  <si>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</si>
  <si>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2 02 49999 04 0000 150 </t>
  </si>
  <si>
    <t xml:space="preserve">Прочие межбюджетные трансферты, передаваемые бюджетам городских округов </t>
  </si>
  <si>
    <t xml:space="preserve">Инициативные платежи, зачисляемые в бюджеты городских округов
</t>
  </si>
  <si>
    <t>1 17 15020 04 0000 150</t>
  </si>
  <si>
    <t>1 05 02000 02 0000 110</t>
  </si>
  <si>
    <t>1 09 00000 00 0000 000</t>
  </si>
  <si>
    <t>ЗАДОЛЖЕННОСТЬ И ПЕРЕРАСЧЕТЫ ПО ОТМЕНЕННЫМ НАЛОГАМ, СБОРАМ И ИНЫМ ОБЯЗАТЕЛЬНЫМ ПЛАТЕЖАМ</t>
  </si>
  <si>
    <t>2 02 19999 00 0000 150</t>
  </si>
  <si>
    <t>Прочие дотации</t>
  </si>
  <si>
    <t>2 02 35485 04 0000 150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</si>
  <si>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</si>
  <si>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</si>
  <si>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2026 год</t>
  </si>
  <si>
    <t>Ожидаемое исполнение 2023 года</t>
  </si>
  <si>
    <t xml:space="preserve">Фактическое исполнение 2022 года 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</si>
  <si>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</si>
  <si>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</si>
  <si>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</si>
  <si>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</si>
  <si>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</si>
  <si>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реконструкцию и капитальный ремонт региональных и муниципальных театров</t>
  </si>
  <si>
    <t>Субсидии бюджетам городских округов на техническое оснащение региональных и муниципальных музеев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</si>
  <si>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</si>
  <si>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</si>
  <si>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</si>
  <si>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</si>
  <si>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</si>
  <si>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Невыясненные поступления, зачисляемые в бюджеты городских округов</t>
  </si>
  <si>
    <t xml:space="preserve">1 17 01040 04 0000 180
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</si>
  <si>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</si>
  <si>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 xml:space="preserve">2 02 25580 04 0000 150
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</si>
  <si>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</si>
  <si>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</si>
  <si>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 xml:space="preserve">2 18 04010 04 0000 150
</t>
  </si>
  <si>
    <t xml:space="preserve">2 18 04020 04 0000 150
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</si>
  <si>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</si>
  <si>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2 19 35304 04 0000 150
</t>
  </si>
  <si>
    <t>к отчетному финансовому 2022 году</t>
  </si>
  <si>
    <t>к текущему финансовому 2023 году</t>
  </si>
  <si>
    <t>Отклонение плановых значений  2024 года, %</t>
  </si>
  <si>
    <t>Отклонение плановых значений  2025 года, %</t>
  </si>
  <si>
    <t>Отклонение плановых значений  2026 года, %</t>
  </si>
  <si>
    <t>Сведения о доходах бюджета Уссурийского городского округа по видам доходов на очередной 2024 год и плановый период 2025 и 2026 годов в сравнении с ожидаемым исполнением за текущий 2023 год и отчетом за отчетный 2022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</si>
</sst>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rgb="FF00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7" fillId="0" borderId="3">
      <alignment horizontal="center" vertical="center" shrinkToFit="1"/>
    </xf>
  </cellStyleXfs>
  <cellXfs count="44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</cellXfs>
  <cellStyles count="2">
    <cellStyle name="xl4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4"/>
  <sheetViews>
    <sheetView tabSelected="1" zoomScaleNormal="100" workbookViewId="0">
      <selection activeCell="A2" sqref="A2:M2"/>
    </sheetView>
  </sheetViews>
  <sheetFormatPr defaultRowHeight="15"/>
  <cols>
    <col min="1" max="1" width="23.85546875" customWidth="1"/>
    <col min="2" max="2" width="49.7109375" customWidth="1"/>
    <col min="3" max="3" width="17.28515625" style="27" customWidth="1"/>
    <col min="4" max="5" width="17.28515625" style="28" bestFit="1" customWidth="1"/>
    <col min="6" max="6" width="17.28515625" style="28" customWidth="1"/>
    <col min="7" max="7" width="18.42578125" style="28" bestFit="1" customWidth="1"/>
    <col min="8" max="13" width="14.7109375" style="24" customWidth="1"/>
  </cols>
  <sheetData>
    <row r="2" spans="1:13" ht="48.75" customHeight="1">
      <c r="A2" s="35" t="s">
        <v>184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6.5">
      <c r="A3" s="1" t="s">
        <v>0</v>
      </c>
    </row>
    <row r="4" spans="1:13" ht="16.5">
      <c r="A4" s="1"/>
    </row>
    <row r="5" spans="1:13" ht="42" customHeight="1">
      <c r="A5" s="36" t="s">
        <v>1</v>
      </c>
      <c r="B5" s="38" t="s">
        <v>2</v>
      </c>
      <c r="C5" s="40" t="s">
        <v>3</v>
      </c>
      <c r="D5" s="40" t="s">
        <v>4</v>
      </c>
      <c r="E5" s="40" t="s">
        <v>154</v>
      </c>
      <c r="F5" s="40" t="s">
        <v>156</v>
      </c>
      <c r="G5" s="40" t="s">
        <v>155</v>
      </c>
      <c r="H5" s="42" t="s">
        <v>181</v>
      </c>
      <c r="I5" s="43"/>
      <c r="J5" s="42" t="s">
        <v>182</v>
      </c>
      <c r="K5" s="43"/>
      <c r="L5" s="42" t="s">
        <v>183</v>
      </c>
      <c r="M5" s="43"/>
    </row>
    <row r="6" spans="1:13" ht="47.25">
      <c r="A6" s="37"/>
      <c r="B6" s="39"/>
      <c r="C6" s="41"/>
      <c r="D6" s="41"/>
      <c r="E6" s="41"/>
      <c r="F6" s="41"/>
      <c r="G6" s="41"/>
      <c r="H6" s="26" t="s">
        <v>179</v>
      </c>
      <c r="I6" s="26" t="s">
        <v>180</v>
      </c>
      <c r="J6" s="26" t="s">
        <v>179</v>
      </c>
      <c r="K6" s="26" t="s">
        <v>180</v>
      </c>
      <c r="L6" s="26" t="s">
        <v>179</v>
      </c>
      <c r="M6" s="26" t="s">
        <v>180</v>
      </c>
    </row>
    <row r="7" spans="1:13" ht="15.75">
      <c r="A7" s="2">
        <v>1</v>
      </c>
      <c r="B7" s="2">
        <v>2</v>
      </c>
      <c r="C7" s="29"/>
      <c r="D7" s="29"/>
      <c r="E7" s="29"/>
      <c r="F7" s="29"/>
      <c r="G7" s="29"/>
      <c r="H7" s="25"/>
      <c r="I7" s="25"/>
      <c r="J7" s="25"/>
      <c r="K7" s="25"/>
      <c r="L7" s="25"/>
      <c r="M7" s="25"/>
    </row>
    <row r="8" spans="1:13" s="5" customFormat="1" ht="15.75">
      <c r="A8" s="3" t="s">
        <v>5</v>
      </c>
      <c r="B8" s="4" t="s">
        <v>6</v>
      </c>
      <c r="C8" s="30">
        <f>C9+C25</f>
        <v>3175924073</v>
      </c>
      <c r="D8" s="30">
        <f>D9+D25</f>
        <v>2853737096</v>
      </c>
      <c r="E8" s="30">
        <f>E9+E25</f>
        <v>2933199262</v>
      </c>
      <c r="F8" s="30">
        <f>F9+F25</f>
        <v>4102759608.1300001</v>
      </c>
      <c r="G8" s="30">
        <f>G9+G25</f>
        <v>3043187337.0799999</v>
      </c>
      <c r="H8" s="26">
        <f>C8/F8*100</f>
        <v>77.409460371663272</v>
      </c>
      <c r="I8" s="26">
        <f>C8/G8*100</f>
        <v>104.3617668325133</v>
      </c>
      <c r="J8" s="26">
        <f>D8/F8*100</f>
        <v>69.556527034756172</v>
      </c>
      <c r="K8" s="26">
        <f>D8/G8*100</f>
        <v>93.774611284306232</v>
      </c>
      <c r="L8" s="26">
        <f>E8/F8*100</f>
        <v>71.493325033901385</v>
      </c>
      <c r="M8" s="26">
        <f>E8/G8*100</f>
        <v>96.385760622100392</v>
      </c>
    </row>
    <row r="9" spans="1:13" s="5" customFormat="1" ht="15.75">
      <c r="A9" s="3"/>
      <c r="B9" s="4" t="s">
        <v>7</v>
      </c>
      <c r="C9" s="30">
        <f>C10+C12+C13+C18+C21</f>
        <v>2920485600</v>
      </c>
      <c r="D9" s="30">
        <f>D10+D12+D13+D18+D21</f>
        <v>2610056500</v>
      </c>
      <c r="E9" s="30">
        <f>E10+E12+E13+E18+E21</f>
        <v>2698200300</v>
      </c>
      <c r="F9" s="30">
        <f>F10+F12+F13+F18+F21+F24</f>
        <v>3744557177.0900002</v>
      </c>
      <c r="G9" s="30">
        <f>G10+G12+G13+G18+G21+G24</f>
        <v>2543570968.8899999</v>
      </c>
      <c r="H9" s="26">
        <f t="shared" ref="H9:H70" si="0">C9/F9*100</f>
        <v>77.992816289951563</v>
      </c>
      <c r="I9" s="26">
        <f t="shared" ref="I9:I71" si="1">C9/G9*100</f>
        <v>114.81832572080674</v>
      </c>
      <c r="J9" s="26">
        <f t="shared" ref="J9:J70" si="2">D9/F9*100</f>
        <v>69.702674483618054</v>
      </c>
      <c r="K9" s="26">
        <f t="shared" ref="K9:K71" si="3">D9/G9*100</f>
        <v>102.61386577859135</v>
      </c>
      <c r="L9" s="26">
        <f t="shared" ref="L9:L70" si="4">E9/F9*100</f>
        <v>72.056592339093257</v>
      </c>
      <c r="M9" s="26">
        <f t="shared" ref="M9:M71" si="5">E9/G9*100</f>
        <v>106.07922220379326</v>
      </c>
    </row>
    <row r="10" spans="1:13" ht="15.75">
      <c r="A10" s="6" t="s">
        <v>8</v>
      </c>
      <c r="B10" s="7" t="s">
        <v>9</v>
      </c>
      <c r="C10" s="31">
        <f t="shared" ref="C10:G10" si="6">C11</f>
        <v>2386548000</v>
      </c>
      <c r="D10" s="31">
        <f t="shared" si="6"/>
        <v>2064609000</v>
      </c>
      <c r="E10" s="31">
        <f t="shared" si="6"/>
        <v>2146523000</v>
      </c>
      <c r="F10" s="31">
        <f t="shared" si="6"/>
        <v>2650829615.0700002</v>
      </c>
      <c r="G10" s="31">
        <f t="shared" si="6"/>
        <v>2230721290.3299999</v>
      </c>
      <c r="H10" s="26">
        <f t="shared" si="0"/>
        <v>90.030230024308025</v>
      </c>
      <c r="I10" s="26">
        <f t="shared" si="1"/>
        <v>106.98548538293406</v>
      </c>
      <c r="J10" s="26">
        <f t="shared" si="2"/>
        <v>77.885390606120879</v>
      </c>
      <c r="K10" s="26">
        <f t="shared" si="3"/>
        <v>92.553426954318169</v>
      </c>
      <c r="L10" s="26">
        <f t="shared" si="4"/>
        <v>80.975517543526351</v>
      </c>
      <c r="M10" s="26">
        <f t="shared" si="5"/>
        <v>96.22551276598324</v>
      </c>
    </row>
    <row r="11" spans="1:13" ht="15.75">
      <c r="A11" s="6" t="s">
        <v>10</v>
      </c>
      <c r="B11" s="7" t="s">
        <v>11</v>
      </c>
      <c r="C11" s="31">
        <v>2386548000</v>
      </c>
      <c r="D11" s="31">
        <v>2064609000</v>
      </c>
      <c r="E11" s="31">
        <v>2146523000</v>
      </c>
      <c r="F11" s="31">
        <v>2650829615.0700002</v>
      </c>
      <c r="G11" s="31">
        <v>2230721290.3299999</v>
      </c>
      <c r="H11" s="26">
        <f t="shared" si="0"/>
        <v>90.030230024308025</v>
      </c>
      <c r="I11" s="26">
        <f t="shared" si="1"/>
        <v>106.98548538293406</v>
      </c>
      <c r="J11" s="26">
        <f t="shared" si="2"/>
        <v>77.885390606120879</v>
      </c>
      <c r="K11" s="26">
        <f t="shared" si="3"/>
        <v>92.553426954318169</v>
      </c>
      <c r="L11" s="26">
        <f t="shared" si="4"/>
        <v>80.975517543526351</v>
      </c>
      <c r="M11" s="26">
        <f t="shared" si="5"/>
        <v>96.22551276598324</v>
      </c>
    </row>
    <row r="12" spans="1:13" ht="47.25">
      <c r="A12" s="8" t="s">
        <v>12</v>
      </c>
      <c r="B12" s="9" t="s">
        <v>13</v>
      </c>
      <c r="C12" s="31">
        <v>51406000</v>
      </c>
      <c r="D12" s="31">
        <v>55056000</v>
      </c>
      <c r="E12" s="31">
        <v>57308000</v>
      </c>
      <c r="F12" s="31">
        <v>43261324.899999999</v>
      </c>
      <c r="G12" s="31">
        <v>46709000</v>
      </c>
      <c r="H12" s="26">
        <f t="shared" si="0"/>
        <v>118.8266890087779</v>
      </c>
      <c r="I12" s="26">
        <f t="shared" si="1"/>
        <v>110.05587788220686</v>
      </c>
      <c r="J12" s="26">
        <f t="shared" si="2"/>
        <v>127.26378613522307</v>
      </c>
      <c r="K12" s="26">
        <f t="shared" si="3"/>
        <v>117.87021773105826</v>
      </c>
      <c r="L12" s="26">
        <f t="shared" si="4"/>
        <v>132.46935948556674</v>
      </c>
      <c r="M12" s="26">
        <f t="shared" si="5"/>
        <v>122.69155837204822</v>
      </c>
    </row>
    <row r="13" spans="1:13" ht="15.75">
      <c r="A13" s="6" t="s">
        <v>14</v>
      </c>
      <c r="B13" s="7" t="s">
        <v>15</v>
      </c>
      <c r="C13" s="31">
        <f>SUM(C14:C17)</f>
        <v>150760600</v>
      </c>
      <c r="D13" s="31">
        <f>SUM(D14:D17)</f>
        <v>158620500</v>
      </c>
      <c r="E13" s="31">
        <f>SUM(E14:E17)</f>
        <v>162598300</v>
      </c>
      <c r="F13" s="31">
        <f>SUM(F14:F17)</f>
        <v>712219081.75</v>
      </c>
      <c r="G13" s="31">
        <f>SUM(G14:G17)</f>
        <v>115356053.39</v>
      </c>
      <c r="H13" s="26">
        <f t="shared" si="0"/>
        <v>21.167728282365694</v>
      </c>
      <c r="I13" s="26">
        <f t="shared" si="1"/>
        <v>130.69153769529805</v>
      </c>
      <c r="J13" s="26">
        <f t="shared" si="2"/>
        <v>22.271307251450231</v>
      </c>
      <c r="K13" s="26">
        <f t="shared" si="3"/>
        <v>137.50513764867628</v>
      </c>
      <c r="L13" s="26">
        <f t="shared" si="4"/>
        <v>22.829815174353126</v>
      </c>
      <c r="M13" s="26">
        <f t="shared" si="5"/>
        <v>140.95341789327836</v>
      </c>
    </row>
    <row r="14" spans="1:13" ht="31.5">
      <c r="A14" s="6" t="s">
        <v>16</v>
      </c>
      <c r="B14" s="7" t="s">
        <v>17</v>
      </c>
      <c r="C14" s="31">
        <v>32446600</v>
      </c>
      <c r="D14" s="31">
        <v>33744500</v>
      </c>
      <c r="E14" s="31">
        <v>35094300</v>
      </c>
      <c r="F14" s="31">
        <v>575755582.91999996</v>
      </c>
      <c r="G14" s="31">
        <v>31898804.16</v>
      </c>
      <c r="H14" s="26">
        <f t="shared" si="0"/>
        <v>5.635481611041258</v>
      </c>
      <c r="I14" s="26">
        <f t="shared" si="1"/>
        <v>101.71729271496301</v>
      </c>
      <c r="J14" s="26">
        <f t="shared" si="2"/>
        <v>5.8609071281361294</v>
      </c>
      <c r="K14" s="26">
        <f t="shared" si="3"/>
        <v>105.7860972804568</v>
      </c>
      <c r="L14" s="26">
        <f t="shared" si="4"/>
        <v>6.0953468869578078</v>
      </c>
      <c r="M14" s="26">
        <f t="shared" si="5"/>
        <v>110.01760386995021</v>
      </c>
    </row>
    <row r="15" spans="1:13" ht="31.5">
      <c r="A15" s="6" t="s">
        <v>146</v>
      </c>
      <c r="B15" s="7" t="s">
        <v>122</v>
      </c>
      <c r="C15" s="31"/>
      <c r="D15" s="31"/>
      <c r="E15" s="31"/>
      <c r="F15" s="31">
        <v>-1828312.24</v>
      </c>
      <c r="G15" s="31">
        <v>-1993750.77</v>
      </c>
      <c r="H15" s="26">
        <f t="shared" si="0"/>
        <v>0</v>
      </c>
      <c r="I15" s="26">
        <f t="shared" si="1"/>
        <v>0</v>
      </c>
      <c r="J15" s="26">
        <f t="shared" si="2"/>
        <v>0</v>
      </c>
      <c r="K15" s="26">
        <f t="shared" si="3"/>
        <v>0</v>
      </c>
      <c r="L15" s="26">
        <f t="shared" si="4"/>
        <v>0</v>
      </c>
      <c r="M15" s="26">
        <f t="shared" si="5"/>
        <v>0</v>
      </c>
    </row>
    <row r="16" spans="1:13" ht="15.75">
      <c r="A16" s="6" t="s">
        <v>18</v>
      </c>
      <c r="B16" s="7" t="s">
        <v>19</v>
      </c>
      <c r="C16" s="31">
        <v>14063000</v>
      </c>
      <c r="D16" s="31">
        <v>14298000</v>
      </c>
      <c r="E16" s="31">
        <v>14162000</v>
      </c>
      <c r="F16" s="31">
        <v>9829674.6999999993</v>
      </c>
      <c r="G16" s="31">
        <v>11551000</v>
      </c>
      <c r="H16" s="26">
        <f t="shared" si="0"/>
        <v>143.06678938215524</v>
      </c>
      <c r="I16" s="26">
        <f t="shared" si="1"/>
        <v>121.74703488875423</v>
      </c>
      <c r="J16" s="26">
        <f t="shared" si="2"/>
        <v>145.45750939245224</v>
      </c>
      <c r="K16" s="26">
        <f t="shared" si="3"/>
        <v>123.78149078001906</v>
      </c>
      <c r="L16" s="26">
        <f t="shared" si="4"/>
        <v>144.07394376947184</v>
      </c>
      <c r="M16" s="26">
        <f t="shared" si="5"/>
        <v>122.60410354081898</v>
      </c>
    </row>
    <row r="17" spans="1:13" ht="47.25">
      <c r="A17" s="10" t="s">
        <v>20</v>
      </c>
      <c r="B17" s="11" t="s">
        <v>21</v>
      </c>
      <c r="C17" s="31">
        <v>104251000</v>
      </c>
      <c r="D17" s="31">
        <v>110578000</v>
      </c>
      <c r="E17" s="31">
        <v>113342000</v>
      </c>
      <c r="F17" s="31">
        <v>128462136.37</v>
      </c>
      <c r="G17" s="31">
        <v>73900000</v>
      </c>
      <c r="H17" s="26">
        <f t="shared" si="0"/>
        <v>81.153095336771869</v>
      </c>
      <c r="I17" s="26">
        <f t="shared" si="1"/>
        <v>141.07036535859271</v>
      </c>
      <c r="J17" s="26">
        <f t="shared" si="2"/>
        <v>86.078281993933487</v>
      </c>
      <c r="K17" s="26">
        <f t="shared" si="3"/>
        <v>149.63193504736131</v>
      </c>
      <c r="L17" s="26">
        <f t="shared" si="4"/>
        <v>88.229888746011056</v>
      </c>
      <c r="M17" s="26">
        <f t="shared" si="5"/>
        <v>153.3721244925575</v>
      </c>
    </row>
    <row r="18" spans="1:13" ht="15.75">
      <c r="A18" s="6" t="s">
        <v>22</v>
      </c>
      <c r="B18" s="7" t="s">
        <v>23</v>
      </c>
      <c r="C18" s="31">
        <f t="shared" ref="C18:F18" si="7">SUM(C19:C20)</f>
        <v>303171000</v>
      </c>
      <c r="D18" s="31">
        <f t="shared" si="7"/>
        <v>303171000</v>
      </c>
      <c r="E18" s="31">
        <f t="shared" si="7"/>
        <v>303171000</v>
      </c>
      <c r="F18" s="31">
        <f t="shared" si="7"/>
        <v>305405647.85000002</v>
      </c>
      <c r="G18" s="31">
        <f t="shared" ref="G18" si="8">SUM(G19:G20)</f>
        <v>122385000</v>
      </c>
      <c r="H18" s="26">
        <f t="shared" si="0"/>
        <v>99.268301727315276</v>
      </c>
      <c r="I18" s="26">
        <f t="shared" si="1"/>
        <v>247.71908322098298</v>
      </c>
      <c r="J18" s="26">
        <f t="shared" si="2"/>
        <v>99.268301727315276</v>
      </c>
      <c r="K18" s="26">
        <f t="shared" si="3"/>
        <v>247.71908322098298</v>
      </c>
      <c r="L18" s="26">
        <f t="shared" si="4"/>
        <v>99.268301727315276</v>
      </c>
      <c r="M18" s="26">
        <f t="shared" si="5"/>
        <v>247.71908322098298</v>
      </c>
    </row>
    <row r="19" spans="1:13" ht="63">
      <c r="A19" s="6" t="s">
        <v>24</v>
      </c>
      <c r="B19" s="7" t="s">
        <v>25</v>
      </c>
      <c r="C19" s="31">
        <v>160421000</v>
      </c>
      <c r="D19" s="31">
        <v>160421000</v>
      </c>
      <c r="E19" s="31">
        <v>160421000</v>
      </c>
      <c r="F19" s="31">
        <v>157959788.38</v>
      </c>
      <c r="G19" s="31">
        <v>154871000</v>
      </c>
      <c r="H19" s="26">
        <f t="shared" si="0"/>
        <v>101.55812542245191</v>
      </c>
      <c r="I19" s="26">
        <f t="shared" si="1"/>
        <v>103.58362766431416</v>
      </c>
      <c r="J19" s="26">
        <f t="shared" si="2"/>
        <v>101.55812542245191</v>
      </c>
      <c r="K19" s="26">
        <f t="shared" si="3"/>
        <v>103.58362766431416</v>
      </c>
      <c r="L19" s="26">
        <f t="shared" si="4"/>
        <v>101.55812542245191</v>
      </c>
      <c r="M19" s="26">
        <f t="shared" si="5"/>
        <v>103.58362766431416</v>
      </c>
    </row>
    <row r="20" spans="1:13" ht="15.75">
      <c r="A20" s="6" t="s">
        <v>26</v>
      </c>
      <c r="B20" s="7" t="s">
        <v>27</v>
      </c>
      <c r="C20" s="31">
        <v>142750000</v>
      </c>
      <c r="D20" s="31">
        <v>142750000</v>
      </c>
      <c r="E20" s="31">
        <v>142750000</v>
      </c>
      <c r="F20" s="31">
        <v>147445859.47</v>
      </c>
      <c r="G20" s="31">
        <v>-32486000</v>
      </c>
      <c r="H20" s="26">
        <f t="shared" si="0"/>
        <v>96.815197465103836</v>
      </c>
      <c r="I20" s="26">
        <f t="shared" si="1"/>
        <v>-439.42005787108292</v>
      </c>
      <c r="J20" s="26">
        <f t="shared" si="2"/>
        <v>96.815197465103836</v>
      </c>
      <c r="K20" s="26">
        <f t="shared" si="3"/>
        <v>-439.42005787108292</v>
      </c>
      <c r="L20" s="26">
        <f t="shared" si="4"/>
        <v>96.815197465103836</v>
      </c>
      <c r="M20" s="26">
        <f t="shared" si="5"/>
        <v>-439.42005787108292</v>
      </c>
    </row>
    <row r="21" spans="1:13" ht="15.75">
      <c r="A21" s="6" t="s">
        <v>28</v>
      </c>
      <c r="B21" s="7" t="s">
        <v>29</v>
      </c>
      <c r="C21" s="31">
        <f t="shared" ref="C21:F21" si="9">SUM(C22:C23)</f>
        <v>28600000</v>
      </c>
      <c r="D21" s="31">
        <f t="shared" si="9"/>
        <v>28600000</v>
      </c>
      <c r="E21" s="31">
        <f t="shared" si="9"/>
        <v>28600000</v>
      </c>
      <c r="F21" s="31">
        <f t="shared" si="9"/>
        <v>32844242.489999998</v>
      </c>
      <c r="G21" s="31">
        <f t="shared" ref="G21" si="10">SUM(G22:G23)</f>
        <v>28400000</v>
      </c>
      <c r="H21" s="26">
        <f t="shared" si="0"/>
        <v>87.077666683004693</v>
      </c>
      <c r="I21" s="26">
        <f t="shared" si="1"/>
        <v>100.70422535211267</v>
      </c>
      <c r="J21" s="26">
        <f t="shared" si="2"/>
        <v>87.077666683004693</v>
      </c>
      <c r="K21" s="26">
        <f t="shared" si="3"/>
        <v>100.70422535211267</v>
      </c>
      <c r="L21" s="26">
        <f t="shared" si="4"/>
        <v>87.077666683004693</v>
      </c>
      <c r="M21" s="26">
        <f t="shared" si="5"/>
        <v>100.70422535211267</v>
      </c>
    </row>
    <row r="22" spans="1:13" ht="63">
      <c r="A22" s="6" t="s">
        <v>30</v>
      </c>
      <c r="B22" s="12" t="s">
        <v>31</v>
      </c>
      <c r="C22" s="31">
        <v>28000000</v>
      </c>
      <c r="D22" s="31">
        <v>28000000</v>
      </c>
      <c r="E22" s="31">
        <v>28000000</v>
      </c>
      <c r="F22" s="31">
        <v>32454242.489999998</v>
      </c>
      <c r="G22" s="31">
        <v>28000000</v>
      </c>
      <c r="H22" s="26">
        <f t="shared" si="0"/>
        <v>86.27531518761387</v>
      </c>
      <c r="I22" s="26">
        <f t="shared" si="1"/>
        <v>100</v>
      </c>
      <c r="J22" s="26">
        <f t="shared" si="2"/>
        <v>86.27531518761387</v>
      </c>
      <c r="K22" s="26">
        <f t="shared" si="3"/>
        <v>100</v>
      </c>
      <c r="L22" s="26">
        <f t="shared" si="4"/>
        <v>86.27531518761387</v>
      </c>
      <c r="M22" s="26">
        <f t="shared" si="5"/>
        <v>100</v>
      </c>
    </row>
    <row r="23" spans="1:13" ht="47.25">
      <c r="A23" s="6" t="s">
        <v>32</v>
      </c>
      <c r="B23" s="7" t="s">
        <v>33</v>
      </c>
      <c r="C23" s="31">
        <v>600000</v>
      </c>
      <c r="D23" s="31">
        <v>600000</v>
      </c>
      <c r="E23" s="31">
        <v>600000</v>
      </c>
      <c r="F23" s="31">
        <v>390000</v>
      </c>
      <c r="G23" s="31">
        <v>400000</v>
      </c>
      <c r="H23" s="26">
        <f t="shared" si="0"/>
        <v>153.84615384615387</v>
      </c>
      <c r="I23" s="26">
        <f t="shared" si="1"/>
        <v>150</v>
      </c>
      <c r="J23" s="26">
        <f t="shared" si="2"/>
        <v>153.84615384615387</v>
      </c>
      <c r="K23" s="26">
        <f t="shared" si="3"/>
        <v>150</v>
      </c>
      <c r="L23" s="26">
        <f t="shared" si="4"/>
        <v>153.84615384615387</v>
      </c>
      <c r="M23" s="26">
        <f t="shared" si="5"/>
        <v>150</v>
      </c>
    </row>
    <row r="24" spans="1:13" ht="47.25">
      <c r="A24" s="6" t="s">
        <v>147</v>
      </c>
      <c r="B24" s="7" t="s">
        <v>148</v>
      </c>
      <c r="C24" s="31"/>
      <c r="D24" s="31"/>
      <c r="E24" s="31"/>
      <c r="F24" s="31">
        <v>-2734.97</v>
      </c>
      <c r="G24" s="31">
        <v>-374.83</v>
      </c>
      <c r="H24" s="26">
        <f t="shared" si="0"/>
        <v>0</v>
      </c>
      <c r="I24" s="26">
        <f t="shared" si="1"/>
        <v>0</v>
      </c>
      <c r="J24" s="26">
        <f t="shared" si="2"/>
        <v>0</v>
      </c>
      <c r="K24" s="26">
        <f t="shared" si="3"/>
        <v>0</v>
      </c>
      <c r="L24" s="26">
        <f t="shared" si="4"/>
        <v>0</v>
      </c>
      <c r="M24" s="26">
        <f t="shared" si="5"/>
        <v>0</v>
      </c>
    </row>
    <row r="25" spans="1:13" ht="15.75">
      <c r="A25" s="6"/>
      <c r="B25" s="4" t="s">
        <v>34</v>
      </c>
      <c r="C25" s="30">
        <f>C26+C35+C37+C40+C44+C45+C46</f>
        <v>255438473</v>
      </c>
      <c r="D25" s="30">
        <f>D26+D35+D37+D40+D44+D45+D46</f>
        <v>243680596</v>
      </c>
      <c r="E25" s="30">
        <f>E26+E35+E37+E40+E44+E45+E46</f>
        <v>234998962</v>
      </c>
      <c r="F25" s="30">
        <f t="shared" ref="F25" si="11">F26+F35+F37+F40+F44+F45+F46</f>
        <v>358202431.04000002</v>
      </c>
      <c r="G25" s="30">
        <f t="shared" ref="G25" si="12">G26+G35+G37+G40+G44+G45+G46</f>
        <v>499616368.19</v>
      </c>
      <c r="H25" s="26">
        <f t="shared" si="0"/>
        <v>71.311205861546895</v>
      </c>
      <c r="I25" s="26">
        <f t="shared" si="1"/>
        <v>51.126922427581242</v>
      </c>
      <c r="J25" s="26">
        <f t="shared" si="2"/>
        <v>68.028738747668768</v>
      </c>
      <c r="K25" s="26">
        <f t="shared" si="3"/>
        <v>48.773541363907093</v>
      </c>
      <c r="L25" s="26">
        <f t="shared" si="4"/>
        <v>65.605071779582076</v>
      </c>
      <c r="M25" s="26">
        <f t="shared" si="5"/>
        <v>47.035881320571917</v>
      </c>
    </row>
    <row r="26" spans="1:13" ht="63">
      <c r="A26" s="6" t="s">
        <v>35</v>
      </c>
      <c r="B26" s="7" t="s">
        <v>36</v>
      </c>
      <c r="C26" s="32">
        <f>C27+C28+C33+C34</f>
        <v>143162700</v>
      </c>
      <c r="D26" s="32">
        <f>D27+D28+D33+D34</f>
        <v>136525300</v>
      </c>
      <c r="E26" s="32">
        <f>E27+E28+E33+E34</f>
        <v>131304200</v>
      </c>
      <c r="F26" s="32">
        <f>F27+F28</f>
        <v>195205209.81999999</v>
      </c>
      <c r="G26" s="32">
        <f>G27+G28+G33+G34</f>
        <v>148518316.09</v>
      </c>
      <c r="H26" s="26">
        <f t="shared" si="0"/>
        <v>73.339589723046458</v>
      </c>
      <c r="I26" s="26">
        <f t="shared" si="1"/>
        <v>96.393969288774741</v>
      </c>
      <c r="J26" s="26">
        <f t="shared" si="2"/>
        <v>69.939373096594537</v>
      </c>
      <c r="K26" s="26">
        <f t="shared" si="3"/>
        <v>91.924890878285751</v>
      </c>
      <c r="L26" s="26">
        <f t="shared" si="4"/>
        <v>67.264700630211905</v>
      </c>
      <c r="M26" s="26">
        <f t="shared" si="5"/>
        <v>88.409432221431544</v>
      </c>
    </row>
    <row r="27" spans="1:13" ht="78.75">
      <c r="A27" s="6" t="s">
        <v>37</v>
      </c>
      <c r="B27" s="7" t="s">
        <v>38</v>
      </c>
      <c r="C27" s="31">
        <v>750000</v>
      </c>
      <c r="D27" s="31">
        <v>750000</v>
      </c>
      <c r="E27" s="31">
        <v>750000</v>
      </c>
      <c r="F27" s="31">
        <v>1077885</v>
      </c>
      <c r="G27" s="31">
        <v>974500</v>
      </c>
      <c r="H27" s="26">
        <f t="shared" si="0"/>
        <v>69.580706661656848</v>
      </c>
      <c r="I27" s="26">
        <f t="shared" si="1"/>
        <v>76.962544894817853</v>
      </c>
      <c r="J27" s="26">
        <f t="shared" si="2"/>
        <v>69.580706661656848</v>
      </c>
      <c r="K27" s="26">
        <f t="shared" si="3"/>
        <v>76.962544894817853</v>
      </c>
      <c r="L27" s="26">
        <f t="shared" si="4"/>
        <v>69.580706661656848</v>
      </c>
      <c r="M27" s="26">
        <f t="shared" si="5"/>
        <v>76.962544894817853</v>
      </c>
    </row>
    <row r="28" spans="1:13" ht="126">
      <c r="A28" s="6" t="s">
        <v>39</v>
      </c>
      <c r="B28" s="7" t="s">
        <v>40</v>
      </c>
      <c r="C28" s="31">
        <f>C29+C30+C31+C32</f>
        <v>112055400</v>
      </c>
      <c r="D28" s="31">
        <f>D29+D30+D31+D32</f>
        <v>105401200</v>
      </c>
      <c r="E28" s="31">
        <f>E29+E30+E31+E32</f>
        <v>100165100</v>
      </c>
      <c r="F28" s="31">
        <f>SUM(F29:F34)</f>
        <v>194127324.81999999</v>
      </c>
      <c r="G28" s="31">
        <f>SUM(G29:G32)</f>
        <v>116292520</v>
      </c>
      <c r="H28" s="26">
        <f t="shared" si="0"/>
        <v>57.72263132142821</v>
      </c>
      <c r="I28" s="26">
        <f t="shared" si="1"/>
        <v>96.356498251134298</v>
      </c>
      <c r="J28" s="26">
        <f t="shared" si="2"/>
        <v>54.294881000256304</v>
      </c>
      <c r="K28" s="26">
        <f t="shared" si="3"/>
        <v>90.634548120549795</v>
      </c>
      <c r="L28" s="26">
        <f t="shared" si="4"/>
        <v>51.597630623548611</v>
      </c>
      <c r="M28" s="26">
        <f t="shared" si="5"/>
        <v>86.132022936642869</v>
      </c>
    </row>
    <row r="29" spans="1:13" ht="110.25">
      <c r="A29" s="6" t="s">
        <v>41</v>
      </c>
      <c r="B29" s="7" t="s">
        <v>42</v>
      </c>
      <c r="C29" s="31">
        <v>95502200</v>
      </c>
      <c r="D29" s="31">
        <v>91499100</v>
      </c>
      <c r="E29" s="31">
        <v>87165300</v>
      </c>
      <c r="F29" s="31">
        <v>101556748.44</v>
      </c>
      <c r="G29" s="31">
        <v>95300300</v>
      </c>
      <c r="H29" s="26">
        <f t="shared" si="0"/>
        <v>94.038260841349171</v>
      </c>
      <c r="I29" s="26">
        <f t="shared" si="1"/>
        <v>100.21185662584482</v>
      </c>
      <c r="J29" s="26">
        <f t="shared" si="2"/>
        <v>90.096523771689988</v>
      </c>
      <c r="K29" s="26">
        <f t="shared" si="3"/>
        <v>96.011345189889212</v>
      </c>
      <c r="L29" s="26">
        <f t="shared" si="4"/>
        <v>85.829155953626753</v>
      </c>
      <c r="M29" s="26">
        <f t="shared" si="5"/>
        <v>91.463825402438388</v>
      </c>
    </row>
    <row r="30" spans="1:13" ht="110.25">
      <c r="A30" s="6" t="s">
        <v>43</v>
      </c>
      <c r="B30" s="7" t="s">
        <v>44</v>
      </c>
      <c r="C30" s="31">
        <v>593100</v>
      </c>
      <c r="D30" s="31">
        <v>593100</v>
      </c>
      <c r="E30" s="31">
        <v>593100</v>
      </c>
      <c r="F30" s="31">
        <v>1412013.24</v>
      </c>
      <c r="G30" s="31">
        <v>937300</v>
      </c>
      <c r="H30" s="26">
        <f t="shared" si="0"/>
        <v>42.003855431270601</v>
      </c>
      <c r="I30" s="26">
        <f t="shared" si="1"/>
        <v>63.2774991998293</v>
      </c>
      <c r="J30" s="26">
        <f t="shared" si="2"/>
        <v>42.003855431270601</v>
      </c>
      <c r="K30" s="26">
        <f t="shared" si="3"/>
        <v>63.2774991998293</v>
      </c>
      <c r="L30" s="26">
        <f t="shared" si="4"/>
        <v>42.003855431270601</v>
      </c>
      <c r="M30" s="26">
        <f t="shared" si="5"/>
        <v>63.2774991998293</v>
      </c>
    </row>
    <row r="31" spans="1:13" ht="94.5">
      <c r="A31" s="6" t="s">
        <v>45</v>
      </c>
      <c r="B31" s="7" t="s">
        <v>46</v>
      </c>
      <c r="C31" s="31">
        <v>2401100</v>
      </c>
      <c r="D31" s="31">
        <v>1775000</v>
      </c>
      <c r="E31" s="31">
        <v>1792700</v>
      </c>
      <c r="F31" s="31">
        <v>3444594.45</v>
      </c>
      <c r="G31" s="31">
        <v>2955100</v>
      </c>
      <c r="H31" s="26">
        <f t="shared" si="0"/>
        <v>69.706319128511623</v>
      </c>
      <c r="I31" s="26">
        <f t="shared" si="1"/>
        <v>81.252749483943006</v>
      </c>
      <c r="J31" s="26">
        <f t="shared" si="2"/>
        <v>51.530013932409368</v>
      </c>
      <c r="K31" s="26">
        <f t="shared" si="3"/>
        <v>60.065649216608577</v>
      </c>
      <c r="L31" s="26">
        <f t="shared" si="4"/>
        <v>52.043862522045224</v>
      </c>
      <c r="M31" s="26">
        <f t="shared" si="5"/>
        <v>60.664613718655879</v>
      </c>
    </row>
    <row r="32" spans="1:13" ht="47.25">
      <c r="A32" s="6" t="s">
        <v>47</v>
      </c>
      <c r="B32" s="7" t="s">
        <v>48</v>
      </c>
      <c r="C32" s="31">
        <v>13559000</v>
      </c>
      <c r="D32" s="31">
        <v>11534000</v>
      </c>
      <c r="E32" s="31">
        <v>10614000</v>
      </c>
      <c r="F32" s="31">
        <v>16167546.460000001</v>
      </c>
      <c r="G32" s="31">
        <v>17099820</v>
      </c>
      <c r="H32" s="26">
        <f t="shared" si="0"/>
        <v>83.865539112853114</v>
      </c>
      <c r="I32" s="26">
        <f t="shared" si="1"/>
        <v>79.293232326422142</v>
      </c>
      <c r="J32" s="26">
        <f t="shared" si="2"/>
        <v>71.340447535042983</v>
      </c>
      <c r="K32" s="26">
        <f t="shared" si="3"/>
        <v>67.451002408212474</v>
      </c>
      <c r="L32" s="26">
        <f t="shared" si="4"/>
        <v>65.650035558951473</v>
      </c>
      <c r="M32" s="26">
        <f t="shared" si="5"/>
        <v>62.070828815741919</v>
      </c>
    </row>
    <row r="33" spans="1:13" ht="78.75">
      <c r="A33" s="6" t="s">
        <v>49</v>
      </c>
      <c r="B33" s="7" t="s">
        <v>50</v>
      </c>
      <c r="C33" s="31">
        <v>357300</v>
      </c>
      <c r="D33" s="31">
        <v>374100</v>
      </c>
      <c r="E33" s="31">
        <v>389100</v>
      </c>
      <c r="F33" s="31">
        <v>35290420.689999998</v>
      </c>
      <c r="G33" s="31">
        <v>552030</v>
      </c>
      <c r="H33" s="26">
        <f t="shared" si="0"/>
        <v>1.0124560518521832</v>
      </c>
      <c r="I33" s="26">
        <f t="shared" si="1"/>
        <v>64.724743220477137</v>
      </c>
      <c r="J33" s="26">
        <f t="shared" si="2"/>
        <v>1.0600610383372566</v>
      </c>
      <c r="K33" s="26">
        <f t="shared" si="3"/>
        <v>67.768056083908476</v>
      </c>
      <c r="L33" s="26">
        <f t="shared" si="4"/>
        <v>1.102565490556072</v>
      </c>
      <c r="M33" s="26">
        <f t="shared" si="5"/>
        <v>70.485299711972175</v>
      </c>
    </row>
    <row r="34" spans="1:13" ht="110.25">
      <c r="A34" s="6" t="s">
        <v>51</v>
      </c>
      <c r="B34" s="7" t="s">
        <v>52</v>
      </c>
      <c r="C34" s="31">
        <v>30000000</v>
      </c>
      <c r="D34" s="31">
        <v>30000000</v>
      </c>
      <c r="E34" s="31">
        <v>30000000</v>
      </c>
      <c r="F34" s="31">
        <v>36256001.539999999</v>
      </c>
      <c r="G34" s="31">
        <v>30699266.09</v>
      </c>
      <c r="H34" s="26">
        <f t="shared" si="0"/>
        <v>82.744921463283887</v>
      </c>
      <c r="I34" s="26">
        <f t="shared" si="1"/>
        <v>97.722205840524055</v>
      </c>
      <c r="J34" s="26">
        <f t="shared" si="2"/>
        <v>82.744921463283887</v>
      </c>
      <c r="K34" s="26">
        <f t="shared" si="3"/>
        <v>97.722205840524055</v>
      </c>
      <c r="L34" s="26">
        <f t="shared" si="4"/>
        <v>82.744921463283887</v>
      </c>
      <c r="M34" s="26">
        <f t="shared" si="5"/>
        <v>97.722205840524055</v>
      </c>
    </row>
    <row r="35" spans="1:13" ht="31.5">
      <c r="A35" s="6" t="s">
        <v>53</v>
      </c>
      <c r="B35" s="7" t="s">
        <v>54</v>
      </c>
      <c r="C35" s="31">
        <f t="shared" ref="C35:G35" si="13">C36</f>
        <v>4360000</v>
      </c>
      <c r="D35" s="31">
        <f t="shared" si="13"/>
        <v>4360000</v>
      </c>
      <c r="E35" s="31">
        <f t="shared" si="13"/>
        <v>4360000</v>
      </c>
      <c r="F35" s="31">
        <f t="shared" si="13"/>
        <v>8206701.1100000003</v>
      </c>
      <c r="G35" s="31">
        <f t="shared" si="13"/>
        <v>4636739.34</v>
      </c>
      <c r="H35" s="26">
        <f t="shared" si="0"/>
        <v>53.127315611473513</v>
      </c>
      <c r="I35" s="26">
        <f t="shared" si="1"/>
        <v>94.031595918868277</v>
      </c>
      <c r="J35" s="26">
        <f t="shared" si="2"/>
        <v>53.127315611473513</v>
      </c>
      <c r="K35" s="26">
        <f t="shared" si="3"/>
        <v>94.031595918868277</v>
      </c>
      <c r="L35" s="26">
        <f t="shared" si="4"/>
        <v>53.127315611473513</v>
      </c>
      <c r="M35" s="26">
        <f t="shared" si="5"/>
        <v>94.031595918868277</v>
      </c>
    </row>
    <row r="36" spans="1:13" ht="31.5">
      <c r="A36" s="6" t="s">
        <v>55</v>
      </c>
      <c r="B36" s="7" t="s">
        <v>56</v>
      </c>
      <c r="C36" s="31">
        <v>4360000</v>
      </c>
      <c r="D36" s="31">
        <v>4360000</v>
      </c>
      <c r="E36" s="31">
        <v>4360000</v>
      </c>
      <c r="F36" s="31">
        <v>8206701.1100000003</v>
      </c>
      <c r="G36" s="31">
        <v>4636739.34</v>
      </c>
      <c r="H36" s="26">
        <f t="shared" si="0"/>
        <v>53.127315611473513</v>
      </c>
      <c r="I36" s="26">
        <f t="shared" si="1"/>
        <v>94.031595918868277</v>
      </c>
      <c r="J36" s="26">
        <f t="shared" si="2"/>
        <v>53.127315611473513</v>
      </c>
      <c r="K36" s="26">
        <f t="shared" si="3"/>
        <v>94.031595918868277</v>
      </c>
      <c r="L36" s="26">
        <f t="shared" si="4"/>
        <v>53.127315611473513</v>
      </c>
      <c r="M36" s="26">
        <f t="shared" si="5"/>
        <v>94.031595918868277</v>
      </c>
    </row>
    <row r="37" spans="1:13" ht="31.5">
      <c r="A37" s="6" t="s">
        <v>57</v>
      </c>
      <c r="B37" s="7" t="s">
        <v>58</v>
      </c>
      <c r="C37" s="31">
        <f t="shared" ref="C37:E37" si="14">SUM(C38:C39)</f>
        <v>12707058</v>
      </c>
      <c r="D37" s="31">
        <f t="shared" si="14"/>
        <v>11968064</v>
      </c>
      <c r="E37" s="31">
        <f t="shared" si="14"/>
        <v>10879037</v>
      </c>
      <c r="F37" s="31">
        <f>SUM(F38:F39)</f>
        <v>23002796.810000002</v>
      </c>
      <c r="G37" s="31">
        <f t="shared" ref="G37" si="15">SUM(G38:G39)</f>
        <v>29379111.260000002</v>
      </c>
      <c r="H37" s="26">
        <f t="shared" si="0"/>
        <v>55.241360887367676</v>
      </c>
      <c r="I37" s="26">
        <f t="shared" si="1"/>
        <v>43.252016330734982</v>
      </c>
      <c r="J37" s="26">
        <f t="shared" si="2"/>
        <v>52.028734152871039</v>
      </c>
      <c r="K37" s="26">
        <f t="shared" si="3"/>
        <v>40.736644121344327</v>
      </c>
      <c r="L37" s="26">
        <f t="shared" si="4"/>
        <v>47.294409848764815</v>
      </c>
      <c r="M37" s="26">
        <f t="shared" si="5"/>
        <v>37.029836960425463</v>
      </c>
    </row>
    <row r="38" spans="1:13" ht="47.25">
      <c r="A38" s="6" t="s">
        <v>59</v>
      </c>
      <c r="B38" s="7" t="s">
        <v>60</v>
      </c>
      <c r="C38" s="31">
        <v>482168</v>
      </c>
      <c r="D38" s="31">
        <v>482164</v>
      </c>
      <c r="E38" s="31">
        <v>484777</v>
      </c>
      <c r="F38" s="31">
        <v>474325.1</v>
      </c>
      <c r="G38" s="31">
        <v>430200</v>
      </c>
      <c r="H38" s="26">
        <f t="shared" si="0"/>
        <v>101.65348618489725</v>
      </c>
      <c r="I38" s="26">
        <f t="shared" si="1"/>
        <v>112.07996280799628</v>
      </c>
      <c r="J38" s="26">
        <f t="shared" si="2"/>
        <v>101.65264288143301</v>
      </c>
      <c r="K38" s="26">
        <f t="shared" si="3"/>
        <v>112.07903300790329</v>
      </c>
      <c r="L38" s="26">
        <f t="shared" si="4"/>
        <v>102.20353086943956</v>
      </c>
      <c r="M38" s="26">
        <f t="shared" si="5"/>
        <v>112.68642491864249</v>
      </c>
    </row>
    <row r="39" spans="1:13" ht="31.5">
      <c r="A39" s="6" t="s">
        <v>61</v>
      </c>
      <c r="B39" s="7" t="s">
        <v>62</v>
      </c>
      <c r="C39" s="31">
        <v>12224890</v>
      </c>
      <c r="D39" s="31">
        <v>11485900</v>
      </c>
      <c r="E39" s="31">
        <v>10394260</v>
      </c>
      <c r="F39" s="31">
        <v>22528471.710000001</v>
      </c>
      <c r="G39" s="31">
        <v>28948911.260000002</v>
      </c>
      <c r="H39" s="26">
        <f t="shared" si="0"/>
        <v>54.264178047078005</v>
      </c>
      <c r="I39" s="26">
        <f t="shared" si="1"/>
        <v>42.229187447514391</v>
      </c>
      <c r="J39" s="26">
        <f t="shared" si="2"/>
        <v>50.983928904958105</v>
      </c>
      <c r="K39" s="26">
        <f t="shared" si="3"/>
        <v>39.67644895810151</v>
      </c>
      <c r="L39" s="26">
        <f t="shared" si="4"/>
        <v>46.138327241195718</v>
      </c>
      <c r="M39" s="26">
        <f t="shared" si="5"/>
        <v>35.905529940817537</v>
      </c>
    </row>
    <row r="40" spans="1:13" ht="31.5">
      <c r="A40" s="6" t="s">
        <v>63</v>
      </c>
      <c r="B40" s="7" t="s">
        <v>64</v>
      </c>
      <c r="C40" s="31">
        <f>C41+C42+C43</f>
        <v>78304050</v>
      </c>
      <c r="D40" s="31">
        <f>D41+D42+D43</f>
        <v>74046050</v>
      </c>
      <c r="E40" s="31">
        <f>E41+E42+E43</f>
        <v>71717050</v>
      </c>
      <c r="F40" s="31">
        <f>SUM(F41:F43)</f>
        <v>111829134.13</v>
      </c>
      <c r="G40" s="31">
        <f t="shared" ref="G40" si="16">G41+G42+G43</f>
        <v>295527158.98000002</v>
      </c>
      <c r="H40" s="26">
        <f t="shared" si="0"/>
        <v>70.021153797875698</v>
      </c>
      <c r="I40" s="26">
        <f t="shared" si="1"/>
        <v>26.49639724154736</v>
      </c>
      <c r="J40" s="26">
        <f t="shared" si="2"/>
        <v>66.213559262582123</v>
      </c>
      <c r="K40" s="26">
        <f t="shared" si="3"/>
        <v>25.0555821182618</v>
      </c>
      <c r="L40" s="26">
        <f t="shared" si="4"/>
        <v>64.130917723667437</v>
      </c>
      <c r="M40" s="26">
        <f t="shared" si="5"/>
        <v>24.267498881499922</v>
      </c>
    </row>
    <row r="41" spans="1:13" ht="126">
      <c r="A41" s="6" t="s">
        <v>65</v>
      </c>
      <c r="B41" s="7" t="s">
        <v>66</v>
      </c>
      <c r="C41" s="31">
        <v>7710200</v>
      </c>
      <c r="D41" s="31">
        <v>3152200</v>
      </c>
      <c r="E41" s="31">
        <v>623200</v>
      </c>
      <c r="F41" s="31">
        <v>12326597.68</v>
      </c>
      <c r="G41" s="31">
        <f>211568260+2017498.98</f>
        <v>213585758.97999999</v>
      </c>
      <c r="H41" s="26">
        <f t="shared" si="0"/>
        <v>62.549295435429507</v>
      </c>
      <c r="I41" s="26">
        <f t="shared" si="1"/>
        <v>3.6098848709861677</v>
      </c>
      <c r="J41" s="26">
        <f t="shared" si="2"/>
        <v>25.572344306446126</v>
      </c>
      <c r="K41" s="26">
        <f t="shared" si="3"/>
        <v>1.4758474605487015</v>
      </c>
      <c r="L41" s="26">
        <f t="shared" si="4"/>
        <v>5.0557340815231351</v>
      </c>
      <c r="M41" s="26">
        <f t="shared" si="5"/>
        <v>0.29177975300233194</v>
      </c>
    </row>
    <row r="42" spans="1:13" ht="63">
      <c r="A42" s="10" t="s">
        <v>67</v>
      </c>
      <c r="B42" s="11" t="s">
        <v>68</v>
      </c>
      <c r="C42" s="31">
        <v>58161350</v>
      </c>
      <c r="D42" s="31">
        <v>58461350</v>
      </c>
      <c r="E42" s="31">
        <v>58661350</v>
      </c>
      <c r="F42" s="31">
        <v>91091664.909999996</v>
      </c>
      <c r="G42" s="31">
        <f>53855000+86400</f>
        <v>53941400</v>
      </c>
      <c r="H42" s="26">
        <f t="shared" si="0"/>
        <v>63.849255645359356</v>
      </c>
      <c r="I42" s="26">
        <f t="shared" si="1"/>
        <v>107.82321185582873</v>
      </c>
      <c r="J42" s="26">
        <f t="shared" si="2"/>
        <v>64.178594230065656</v>
      </c>
      <c r="K42" s="26">
        <f t="shared" si="3"/>
        <v>108.37937094699062</v>
      </c>
      <c r="L42" s="26">
        <f t="shared" si="4"/>
        <v>64.398153286536512</v>
      </c>
      <c r="M42" s="26">
        <f t="shared" si="5"/>
        <v>108.75014367443188</v>
      </c>
    </row>
    <row r="43" spans="1:13" ht="126">
      <c r="A43" s="10" t="s">
        <v>69</v>
      </c>
      <c r="B43" s="11" t="s">
        <v>70</v>
      </c>
      <c r="C43" s="31">
        <v>12432500</v>
      </c>
      <c r="D43" s="31">
        <v>12432500</v>
      </c>
      <c r="E43" s="31">
        <v>12432500</v>
      </c>
      <c r="F43" s="31">
        <v>8410871.5399999991</v>
      </c>
      <c r="G43" s="31">
        <v>28000000</v>
      </c>
      <c r="H43" s="26">
        <f t="shared" si="0"/>
        <v>147.8146460907665</v>
      </c>
      <c r="I43" s="26">
        <f t="shared" si="1"/>
        <v>44.401785714285715</v>
      </c>
      <c r="J43" s="26">
        <f t="shared" si="2"/>
        <v>147.8146460907665</v>
      </c>
      <c r="K43" s="26">
        <f t="shared" si="3"/>
        <v>44.401785714285715</v>
      </c>
      <c r="L43" s="26">
        <f t="shared" si="4"/>
        <v>147.8146460907665</v>
      </c>
      <c r="M43" s="26">
        <f t="shared" si="5"/>
        <v>44.401785714285715</v>
      </c>
    </row>
    <row r="44" spans="1:13" ht="15.75">
      <c r="A44" s="6" t="s">
        <v>71</v>
      </c>
      <c r="B44" s="7" t="s">
        <v>72</v>
      </c>
      <c r="C44" s="31">
        <v>1350000</v>
      </c>
      <c r="D44" s="31">
        <v>1350000</v>
      </c>
      <c r="E44" s="31">
        <v>1350000</v>
      </c>
      <c r="F44" s="31">
        <v>1415458.24</v>
      </c>
      <c r="G44" s="31">
        <v>1600000</v>
      </c>
      <c r="H44" s="26">
        <f t="shared" si="0"/>
        <v>95.375473599277655</v>
      </c>
      <c r="I44" s="26">
        <f t="shared" si="1"/>
        <v>84.375</v>
      </c>
      <c r="J44" s="26">
        <f t="shared" si="2"/>
        <v>95.375473599277655</v>
      </c>
      <c r="K44" s="26">
        <f t="shared" si="3"/>
        <v>84.375</v>
      </c>
      <c r="L44" s="26">
        <f t="shared" si="4"/>
        <v>95.375473599277655</v>
      </c>
      <c r="M44" s="26">
        <f t="shared" si="5"/>
        <v>84.375</v>
      </c>
    </row>
    <row r="45" spans="1:13" ht="31.5">
      <c r="A45" s="6" t="s">
        <v>73</v>
      </c>
      <c r="B45" s="7" t="s">
        <v>74</v>
      </c>
      <c r="C45" s="31">
        <v>3169361</v>
      </c>
      <c r="D45" s="31">
        <v>3169361</v>
      </c>
      <c r="E45" s="31">
        <v>3169361</v>
      </c>
      <c r="F45" s="31">
        <v>12570911.49</v>
      </c>
      <c r="G45" s="31">
        <v>6434693.0899999999</v>
      </c>
      <c r="H45" s="26">
        <f t="shared" si="0"/>
        <v>25.211863137539282</v>
      </c>
      <c r="I45" s="26">
        <f t="shared" si="1"/>
        <v>49.254268318180195</v>
      </c>
      <c r="J45" s="26">
        <f t="shared" si="2"/>
        <v>25.211863137539282</v>
      </c>
      <c r="K45" s="26">
        <f t="shared" si="3"/>
        <v>49.254268318180195</v>
      </c>
      <c r="L45" s="26">
        <f t="shared" si="4"/>
        <v>25.211863137539282</v>
      </c>
      <c r="M45" s="26">
        <f t="shared" si="5"/>
        <v>49.254268318180195</v>
      </c>
    </row>
    <row r="46" spans="1:13" ht="15.75">
      <c r="A46" s="6" t="s">
        <v>75</v>
      </c>
      <c r="B46" s="7" t="s">
        <v>76</v>
      </c>
      <c r="C46" s="31">
        <f>SUM(C47:C49)</f>
        <v>12385304</v>
      </c>
      <c r="D46" s="31">
        <f t="shared" ref="D46:E46" si="17">SUM(D47:D49)</f>
        <v>12261821</v>
      </c>
      <c r="E46" s="31">
        <f t="shared" si="17"/>
        <v>12219314</v>
      </c>
      <c r="F46" s="31">
        <f>SUM(F47:F49)</f>
        <v>5972219.4400000004</v>
      </c>
      <c r="G46" s="31">
        <f>SUM(G47:G49)</f>
        <v>13520349.43</v>
      </c>
      <c r="H46" s="26">
        <f t="shared" si="0"/>
        <v>207.38193102964749</v>
      </c>
      <c r="I46" s="26">
        <f t="shared" si="1"/>
        <v>91.604910539653119</v>
      </c>
      <c r="J46" s="26">
        <f t="shared" si="2"/>
        <v>205.31430774084214</v>
      </c>
      <c r="K46" s="26">
        <f t="shared" si="3"/>
        <v>90.691598345768497</v>
      </c>
      <c r="L46" s="26">
        <f t="shared" si="4"/>
        <v>204.60256229298901</v>
      </c>
      <c r="M46" s="26">
        <f t="shared" si="5"/>
        <v>90.37720558380569</v>
      </c>
    </row>
    <row r="47" spans="1:13" ht="31.5">
      <c r="A47" s="23" t="s">
        <v>170</v>
      </c>
      <c r="B47" s="21" t="s">
        <v>169</v>
      </c>
      <c r="C47" s="31"/>
      <c r="D47" s="31"/>
      <c r="E47" s="31"/>
      <c r="F47" s="31">
        <v>-4696938.05</v>
      </c>
      <c r="G47" s="31">
        <v>-416526.85</v>
      </c>
      <c r="H47" s="26">
        <f t="shared" si="0"/>
        <v>0</v>
      </c>
      <c r="I47" s="26">
        <f t="shared" si="1"/>
        <v>0</v>
      </c>
      <c r="J47" s="26">
        <f t="shared" si="2"/>
        <v>0</v>
      </c>
      <c r="K47" s="26">
        <f t="shared" si="3"/>
        <v>0</v>
      </c>
      <c r="L47" s="26">
        <f t="shared" si="4"/>
        <v>0</v>
      </c>
      <c r="M47" s="26">
        <f t="shared" si="5"/>
        <v>0</v>
      </c>
    </row>
    <row r="48" spans="1:13" ht="31.5">
      <c r="A48" s="6" t="s">
        <v>77</v>
      </c>
      <c r="B48" s="7" t="s">
        <v>78</v>
      </c>
      <c r="C48" s="31">
        <v>12385304</v>
      </c>
      <c r="D48" s="31">
        <v>12261821</v>
      </c>
      <c r="E48" s="31">
        <v>12219314</v>
      </c>
      <c r="F48" s="31">
        <v>10640157.49</v>
      </c>
      <c r="G48" s="31">
        <v>13724876.279999999</v>
      </c>
      <c r="H48" s="26">
        <f t="shared" si="0"/>
        <v>116.40151014343681</v>
      </c>
      <c r="I48" s="26">
        <f t="shared" si="1"/>
        <v>90.239822547966895</v>
      </c>
      <c r="J48" s="26">
        <f t="shared" si="2"/>
        <v>115.24097281007444</v>
      </c>
      <c r="K48" s="26">
        <f t="shared" si="3"/>
        <v>89.340120448794309</v>
      </c>
      <c r="L48" s="26">
        <f t="shared" si="4"/>
        <v>114.84147684359134</v>
      </c>
      <c r="M48" s="26">
        <f t="shared" si="5"/>
        <v>89.030412738991927</v>
      </c>
    </row>
    <row r="49" spans="1:13" ht="47.25">
      <c r="A49" s="6" t="s">
        <v>145</v>
      </c>
      <c r="B49" s="7" t="s">
        <v>144</v>
      </c>
      <c r="C49" s="31"/>
      <c r="D49" s="31"/>
      <c r="E49" s="31"/>
      <c r="F49" s="31">
        <v>29000</v>
      </c>
      <c r="G49" s="31">
        <v>212000</v>
      </c>
      <c r="H49" s="26">
        <f t="shared" si="0"/>
        <v>0</v>
      </c>
      <c r="I49" s="26">
        <f t="shared" si="1"/>
        <v>0</v>
      </c>
      <c r="J49" s="26">
        <f t="shared" si="2"/>
        <v>0</v>
      </c>
      <c r="K49" s="26">
        <f t="shared" si="3"/>
        <v>0</v>
      </c>
      <c r="L49" s="26">
        <f t="shared" si="4"/>
        <v>0</v>
      </c>
      <c r="M49" s="26">
        <f t="shared" si="5"/>
        <v>0</v>
      </c>
    </row>
    <row r="50" spans="1:13" s="5" customFormat="1" ht="15.75">
      <c r="A50" s="3" t="s">
        <v>79</v>
      </c>
      <c r="B50" s="4" t="s">
        <v>80</v>
      </c>
      <c r="C50" s="30">
        <f>C51+C93</f>
        <v>4591302739.4500008</v>
      </c>
      <c r="D50" s="30">
        <f t="shared" ref="D50:E50" si="18">D51+D93</f>
        <v>6282379407.1000004</v>
      </c>
      <c r="E50" s="30">
        <f t="shared" si="18"/>
        <v>5889026822.8400002</v>
      </c>
      <c r="F50" s="30">
        <f>F51+F90+F91+F92+F93</f>
        <v>5468751541.3299999</v>
      </c>
      <c r="G50" s="30">
        <f>G51+G90+G91+G92+G93</f>
        <v>7029989645.1599998</v>
      </c>
      <c r="H50" s="26">
        <f t="shared" si="0"/>
        <v>83.955226430590344</v>
      </c>
      <c r="I50" s="26">
        <f t="shared" si="1"/>
        <v>65.310234739975982</v>
      </c>
      <c r="J50" s="26">
        <f t="shared" si="2"/>
        <v>114.87776249516952</v>
      </c>
      <c r="K50" s="26">
        <f t="shared" si="3"/>
        <v>89.365414804348774</v>
      </c>
      <c r="L50" s="26">
        <f t="shared" si="4"/>
        <v>107.68503155306612</v>
      </c>
      <c r="M50" s="26">
        <f t="shared" si="5"/>
        <v>83.770063970072442</v>
      </c>
    </row>
    <row r="51" spans="1:13" ht="47.25">
      <c r="A51" s="6" t="s">
        <v>81</v>
      </c>
      <c r="B51" s="7" t="s">
        <v>82</v>
      </c>
      <c r="C51" s="32">
        <f>C52+C56+C75+C85</f>
        <v>4591302739.4500008</v>
      </c>
      <c r="D51" s="32">
        <f>D52+D56+D75+D85</f>
        <v>6282379407.1000004</v>
      </c>
      <c r="E51" s="32">
        <f>E52+E56+E75+E85</f>
        <v>5889026822.8400002</v>
      </c>
      <c r="F51" s="32">
        <f>F52+F56+F75+F85</f>
        <v>5471463208.7600002</v>
      </c>
      <c r="G51" s="32">
        <f>G52+G56+G75+G85</f>
        <v>7033714397.2799997</v>
      </c>
      <c r="H51" s="26">
        <f t="shared" si="0"/>
        <v>83.913618062882477</v>
      </c>
      <c r="I51" s="26">
        <f t="shared" si="1"/>
        <v>65.27564925333759</v>
      </c>
      <c r="J51" s="26">
        <f t="shared" si="2"/>
        <v>114.82082886058149</v>
      </c>
      <c r="K51" s="26">
        <f t="shared" si="3"/>
        <v>89.3180907306878</v>
      </c>
      <c r="L51" s="26">
        <f t="shared" si="4"/>
        <v>107.63166264942558</v>
      </c>
      <c r="M51" s="26">
        <f t="shared" si="5"/>
        <v>83.725702953155718</v>
      </c>
    </row>
    <row r="52" spans="1:13" ht="31.5">
      <c r="A52" s="6" t="s">
        <v>157</v>
      </c>
      <c r="B52" s="7" t="s">
        <v>158</v>
      </c>
      <c r="C52" s="32">
        <f>SUM(C53:C55)</f>
        <v>376827642</v>
      </c>
      <c r="D52" s="32">
        <f t="shared" ref="D52:G52" si="19">SUM(D53:D55)</f>
        <v>273790281</v>
      </c>
      <c r="E52" s="32">
        <f t="shared" si="19"/>
        <v>273790281</v>
      </c>
      <c r="F52" s="32">
        <f t="shared" ref="F52" si="20">SUM(F53:F55)</f>
        <v>39619288.25</v>
      </c>
      <c r="G52" s="32">
        <f t="shared" si="19"/>
        <v>396208957.12</v>
      </c>
      <c r="H52" s="26">
        <f t="shared" si="0"/>
        <v>951.1216850292609</v>
      </c>
      <c r="I52" s="26">
        <f t="shared" si="1"/>
        <v>95.108309700800135</v>
      </c>
      <c r="J52" s="26">
        <f t="shared" si="2"/>
        <v>691.05300244761463</v>
      </c>
      <c r="K52" s="26">
        <f t="shared" si="3"/>
        <v>69.102496569020516</v>
      </c>
      <c r="L52" s="26">
        <f t="shared" si="4"/>
        <v>691.05300244761463</v>
      </c>
      <c r="M52" s="26">
        <f t="shared" si="5"/>
        <v>69.102496569020516</v>
      </c>
    </row>
    <row r="53" spans="1:13" ht="47.25">
      <c r="A53" s="16" t="s">
        <v>159</v>
      </c>
      <c r="B53" s="17" t="s">
        <v>160</v>
      </c>
      <c r="C53" s="32">
        <v>376827642</v>
      </c>
      <c r="D53" s="32">
        <v>273790281</v>
      </c>
      <c r="E53" s="32">
        <v>273790281</v>
      </c>
      <c r="F53" s="32"/>
      <c r="G53" s="32"/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47.25">
      <c r="A54" s="16" t="s">
        <v>124</v>
      </c>
      <c r="B54" s="17" t="s">
        <v>123</v>
      </c>
      <c r="C54" s="32"/>
      <c r="D54" s="32"/>
      <c r="E54" s="32"/>
      <c r="F54" s="32">
        <v>20071200</v>
      </c>
      <c r="G54" s="32">
        <v>396208957.12</v>
      </c>
      <c r="H54" s="26">
        <f t="shared" si="0"/>
        <v>0</v>
      </c>
      <c r="I54" s="26">
        <f t="shared" si="1"/>
        <v>0</v>
      </c>
      <c r="J54" s="26">
        <f t="shared" si="2"/>
        <v>0</v>
      </c>
      <c r="K54" s="26">
        <f t="shared" si="3"/>
        <v>0</v>
      </c>
      <c r="L54" s="26">
        <f t="shared" si="4"/>
        <v>0</v>
      </c>
      <c r="M54" s="26">
        <f t="shared" si="5"/>
        <v>0</v>
      </c>
    </row>
    <row r="55" spans="1:13" ht="15.75">
      <c r="A55" s="16" t="s">
        <v>149</v>
      </c>
      <c r="B55" s="17" t="s">
        <v>150</v>
      </c>
      <c r="C55" s="32"/>
      <c r="D55" s="32"/>
      <c r="E55" s="32"/>
      <c r="F55" s="32">
        <v>19548088.25</v>
      </c>
      <c r="G55" s="32"/>
      <c r="H55" s="26">
        <f t="shared" si="0"/>
        <v>0</v>
      </c>
      <c r="I55" s="26">
        <v>0</v>
      </c>
      <c r="J55" s="26">
        <f t="shared" si="2"/>
        <v>0</v>
      </c>
      <c r="K55" s="26">
        <v>0</v>
      </c>
      <c r="L55" s="26">
        <f t="shared" si="4"/>
        <v>0</v>
      </c>
      <c r="M55" s="26">
        <v>0</v>
      </c>
    </row>
    <row r="56" spans="1:13" ht="47.25">
      <c r="A56" s="6" t="s">
        <v>83</v>
      </c>
      <c r="B56" s="7" t="s">
        <v>84</v>
      </c>
      <c r="C56" s="31">
        <f>SUM(C59:C74)</f>
        <v>1009740039.72</v>
      </c>
      <c r="D56" s="31">
        <f>SUM(D59:D74)</f>
        <v>2682790824.8200002</v>
      </c>
      <c r="E56" s="31">
        <f>SUM(E59:E74)</f>
        <v>2183540512.0599999</v>
      </c>
      <c r="F56" s="31">
        <f>SUM(F57:F74)</f>
        <v>2593941159.6099997</v>
      </c>
      <c r="G56" s="31">
        <f>SUM(G57:G74)</f>
        <v>3412814634.7700005</v>
      </c>
      <c r="H56" s="26">
        <f t="shared" si="0"/>
        <v>38.926867557466679</v>
      </c>
      <c r="I56" s="26">
        <f t="shared" si="1"/>
        <v>29.586723797791304</v>
      </c>
      <c r="J56" s="26">
        <f t="shared" si="2"/>
        <v>103.42527681789664</v>
      </c>
      <c r="K56" s="26">
        <f t="shared" si="3"/>
        <v>78.609333114302032</v>
      </c>
      <c r="L56" s="26">
        <f t="shared" si="4"/>
        <v>84.178490478492435</v>
      </c>
      <c r="M56" s="26">
        <f t="shared" si="5"/>
        <v>63.980636094733434</v>
      </c>
    </row>
    <row r="57" spans="1:13" ht="157.5">
      <c r="A57" s="6" t="s">
        <v>125</v>
      </c>
      <c r="B57" s="21" t="s">
        <v>126</v>
      </c>
      <c r="C57" s="31"/>
      <c r="D57" s="31"/>
      <c r="E57" s="31"/>
      <c r="F57" s="31">
        <v>570224432.74000001</v>
      </c>
      <c r="G57" s="31">
        <v>822956848.67999995</v>
      </c>
      <c r="H57" s="26">
        <f t="shared" si="0"/>
        <v>0</v>
      </c>
      <c r="I57" s="26">
        <f t="shared" si="1"/>
        <v>0</v>
      </c>
      <c r="J57" s="26">
        <f t="shared" si="2"/>
        <v>0</v>
      </c>
      <c r="K57" s="26">
        <f t="shared" si="3"/>
        <v>0</v>
      </c>
      <c r="L57" s="26">
        <f t="shared" si="4"/>
        <v>0</v>
      </c>
      <c r="M57" s="26">
        <f t="shared" si="5"/>
        <v>0</v>
      </c>
    </row>
    <row r="58" spans="1:13" ht="110.25">
      <c r="A58" s="8" t="s">
        <v>128</v>
      </c>
      <c r="B58" s="18" t="s">
        <v>127</v>
      </c>
      <c r="C58" s="31"/>
      <c r="D58" s="31"/>
      <c r="E58" s="31"/>
      <c r="F58" s="31">
        <v>4000000</v>
      </c>
      <c r="G58" s="31"/>
      <c r="H58" s="26">
        <f t="shared" si="0"/>
        <v>0</v>
      </c>
      <c r="I58" s="26">
        <v>0</v>
      </c>
      <c r="J58" s="26">
        <f t="shared" si="2"/>
        <v>0</v>
      </c>
      <c r="K58" s="26">
        <v>0</v>
      </c>
      <c r="L58" s="26">
        <f t="shared" si="4"/>
        <v>0</v>
      </c>
      <c r="M58" s="26">
        <v>0</v>
      </c>
    </row>
    <row r="59" spans="1:13" ht="110.25">
      <c r="A59" s="8" t="s">
        <v>85</v>
      </c>
      <c r="B59" s="21" t="s">
        <v>86</v>
      </c>
      <c r="C59" s="31"/>
      <c r="D59" s="31"/>
      <c r="E59" s="31"/>
      <c r="F59" s="31">
        <v>95107762.900000006</v>
      </c>
      <c r="G59" s="31">
        <v>380113419.24000001</v>
      </c>
      <c r="H59" s="26">
        <f t="shared" si="0"/>
        <v>0</v>
      </c>
      <c r="I59" s="26">
        <f t="shared" si="1"/>
        <v>0</v>
      </c>
      <c r="J59" s="26">
        <f t="shared" si="2"/>
        <v>0</v>
      </c>
      <c r="K59" s="26">
        <f t="shared" si="3"/>
        <v>0</v>
      </c>
      <c r="L59" s="26">
        <f t="shared" si="4"/>
        <v>0</v>
      </c>
      <c r="M59" s="26">
        <f t="shared" si="5"/>
        <v>0</v>
      </c>
    </row>
    <row r="60" spans="1:13" ht="63">
      <c r="A60" s="8" t="s">
        <v>87</v>
      </c>
      <c r="B60" s="21" t="s">
        <v>171</v>
      </c>
      <c r="C60" s="31"/>
      <c r="D60" s="31"/>
      <c r="E60" s="31"/>
      <c r="F60" s="31">
        <v>95090161.900000006</v>
      </c>
      <c r="G60" s="31">
        <v>279963171.49000001</v>
      </c>
      <c r="H60" s="26">
        <f t="shared" si="0"/>
        <v>0</v>
      </c>
      <c r="I60" s="26">
        <f t="shared" si="1"/>
        <v>0</v>
      </c>
      <c r="J60" s="26">
        <f t="shared" si="2"/>
        <v>0</v>
      </c>
      <c r="K60" s="26">
        <f t="shared" si="3"/>
        <v>0</v>
      </c>
      <c r="L60" s="26">
        <f t="shared" si="4"/>
        <v>0</v>
      </c>
      <c r="M60" s="26">
        <f t="shared" si="5"/>
        <v>0</v>
      </c>
    </row>
    <row r="61" spans="1:13" ht="94.5">
      <c r="A61" s="8" t="s">
        <v>88</v>
      </c>
      <c r="B61" s="21" t="s">
        <v>89</v>
      </c>
      <c r="C61" s="31">
        <v>134209.32999999999</v>
      </c>
      <c r="D61" s="31"/>
      <c r="E61" s="31"/>
      <c r="F61" s="31"/>
      <c r="G61" s="31">
        <v>130935.02</v>
      </c>
      <c r="H61" s="26" t="e">
        <f t="shared" si="0"/>
        <v>#DIV/0!</v>
      </c>
      <c r="I61" s="26">
        <f t="shared" si="1"/>
        <v>102.50071371280197</v>
      </c>
      <c r="J61" s="26">
        <v>0</v>
      </c>
      <c r="K61" s="26">
        <f t="shared" si="3"/>
        <v>0</v>
      </c>
      <c r="L61" s="26">
        <v>0</v>
      </c>
      <c r="M61" s="26">
        <f t="shared" si="5"/>
        <v>0</v>
      </c>
    </row>
    <row r="62" spans="1:13" ht="63">
      <c r="A62" s="8" t="s">
        <v>130</v>
      </c>
      <c r="B62" s="13" t="s">
        <v>129</v>
      </c>
      <c r="C62" s="31"/>
      <c r="D62" s="31"/>
      <c r="E62" s="31"/>
      <c r="F62" s="31">
        <v>2557653.06</v>
      </c>
      <c r="G62" s="31"/>
      <c r="H62" s="26">
        <f t="shared" si="0"/>
        <v>0</v>
      </c>
      <c r="I62" s="26">
        <v>0</v>
      </c>
      <c r="J62" s="26">
        <f t="shared" si="2"/>
        <v>0</v>
      </c>
      <c r="K62" s="26">
        <v>0</v>
      </c>
      <c r="L62" s="26">
        <f t="shared" si="4"/>
        <v>0</v>
      </c>
      <c r="M62" s="26">
        <v>0</v>
      </c>
    </row>
    <row r="63" spans="1:13" ht="53.25" customHeight="1">
      <c r="A63" s="8" t="s">
        <v>132</v>
      </c>
      <c r="B63" s="8" t="s">
        <v>131</v>
      </c>
      <c r="C63" s="31"/>
      <c r="D63" s="31"/>
      <c r="E63" s="31"/>
      <c r="F63" s="31">
        <v>53595741</v>
      </c>
      <c r="G63" s="31"/>
      <c r="H63" s="26">
        <f t="shared" si="0"/>
        <v>0</v>
      </c>
      <c r="I63" s="26">
        <v>0</v>
      </c>
      <c r="J63" s="26">
        <f t="shared" si="2"/>
        <v>0</v>
      </c>
      <c r="K63" s="26">
        <v>0</v>
      </c>
      <c r="L63" s="26">
        <f t="shared" si="4"/>
        <v>0</v>
      </c>
      <c r="M63" s="26">
        <v>0</v>
      </c>
    </row>
    <row r="64" spans="1:13" ht="94.5">
      <c r="A64" s="8" t="s">
        <v>134</v>
      </c>
      <c r="B64" s="13" t="s">
        <v>133</v>
      </c>
      <c r="C64" s="31"/>
      <c r="D64" s="31"/>
      <c r="E64" s="31"/>
      <c r="F64" s="31">
        <v>1001391.08</v>
      </c>
      <c r="G64" s="31"/>
      <c r="H64" s="26">
        <f t="shared" si="0"/>
        <v>0</v>
      </c>
      <c r="I64" s="26">
        <v>0</v>
      </c>
      <c r="J64" s="26">
        <f t="shared" si="2"/>
        <v>0</v>
      </c>
      <c r="K64" s="26">
        <v>0</v>
      </c>
      <c r="L64" s="26">
        <f t="shared" si="4"/>
        <v>0</v>
      </c>
      <c r="M64" s="26">
        <v>0</v>
      </c>
    </row>
    <row r="65" spans="1:13" ht="86.25" customHeight="1">
      <c r="A65" s="8" t="s">
        <v>90</v>
      </c>
      <c r="B65" s="6" t="s">
        <v>91</v>
      </c>
      <c r="C65" s="31">
        <v>1202738.1000000001</v>
      </c>
      <c r="D65" s="31">
        <v>1155670.73</v>
      </c>
      <c r="E65" s="31">
        <v>1169938.27</v>
      </c>
      <c r="F65" s="31">
        <v>1702261.9</v>
      </c>
      <c r="G65" s="31">
        <v>868690.47</v>
      </c>
      <c r="H65" s="26">
        <f t="shared" si="0"/>
        <v>70.655291057151672</v>
      </c>
      <c r="I65" s="26">
        <f t="shared" si="1"/>
        <v>138.45416077834955</v>
      </c>
      <c r="J65" s="26">
        <f t="shared" si="2"/>
        <v>67.890301134038182</v>
      </c>
      <c r="K65" s="26">
        <f t="shared" si="3"/>
        <v>133.03596274056051</v>
      </c>
      <c r="L65" s="26">
        <f t="shared" si="4"/>
        <v>68.728453007143031</v>
      </c>
      <c r="M65" s="26">
        <f t="shared" si="5"/>
        <v>134.67838204786568</v>
      </c>
    </row>
    <row r="66" spans="1:13" ht="66.75" customHeight="1">
      <c r="A66" s="8" t="s">
        <v>92</v>
      </c>
      <c r="B66" s="13" t="s">
        <v>93</v>
      </c>
      <c r="C66" s="31">
        <v>1021979</v>
      </c>
      <c r="D66" s="31"/>
      <c r="E66" s="31"/>
      <c r="F66" s="31">
        <v>594156.62</v>
      </c>
      <c r="G66" s="31">
        <v>1098827.06</v>
      </c>
      <c r="H66" s="26">
        <f t="shared" si="0"/>
        <v>172.00498414037699</v>
      </c>
      <c r="I66" s="26">
        <f t="shared" si="1"/>
        <v>93.006355340393597</v>
      </c>
      <c r="J66" s="26">
        <f t="shared" si="2"/>
        <v>0</v>
      </c>
      <c r="K66" s="26">
        <f t="shared" si="3"/>
        <v>0</v>
      </c>
      <c r="L66" s="26">
        <f t="shared" si="4"/>
        <v>0</v>
      </c>
      <c r="M66" s="26">
        <f t="shared" si="5"/>
        <v>0</v>
      </c>
    </row>
    <row r="67" spans="1:13" ht="47.25">
      <c r="A67" s="8" t="s">
        <v>94</v>
      </c>
      <c r="B67" s="8" t="s">
        <v>95</v>
      </c>
      <c r="C67" s="31">
        <v>20132611.140000001</v>
      </c>
      <c r="D67" s="31">
        <v>15464472.109999999</v>
      </c>
      <c r="E67" s="31">
        <v>14296692.51</v>
      </c>
      <c r="F67" s="31">
        <v>16107305.449999999</v>
      </c>
      <c r="G67" s="31">
        <v>15668788.77</v>
      </c>
      <c r="H67" s="26">
        <f t="shared" si="0"/>
        <v>124.990559113039</v>
      </c>
      <c r="I67" s="26">
        <f t="shared" si="1"/>
        <v>128.4886243316177</v>
      </c>
      <c r="J67" s="26">
        <f t="shared" si="2"/>
        <v>96.009057244270494</v>
      </c>
      <c r="K67" s="26">
        <f t="shared" si="3"/>
        <v>98.696027733865478</v>
      </c>
      <c r="L67" s="26">
        <f t="shared" si="4"/>
        <v>88.759057524422872</v>
      </c>
      <c r="M67" s="26">
        <f t="shared" si="5"/>
        <v>91.243124914498424</v>
      </c>
    </row>
    <row r="68" spans="1:13" ht="47.25">
      <c r="A68" s="8" t="s">
        <v>136</v>
      </c>
      <c r="B68" s="8" t="s">
        <v>135</v>
      </c>
      <c r="C68" s="31"/>
      <c r="D68" s="31"/>
      <c r="E68" s="31"/>
      <c r="F68" s="31">
        <v>9014047.6199999992</v>
      </c>
      <c r="G68" s="31"/>
      <c r="H68" s="26">
        <f t="shared" si="0"/>
        <v>0</v>
      </c>
      <c r="I68" s="26">
        <v>0</v>
      </c>
      <c r="J68" s="26">
        <f t="shared" si="2"/>
        <v>0</v>
      </c>
      <c r="K68" s="26">
        <v>0</v>
      </c>
      <c r="L68" s="26">
        <f t="shared" si="4"/>
        <v>0</v>
      </c>
      <c r="M68" s="26">
        <v>0</v>
      </c>
    </row>
    <row r="69" spans="1:13" ht="31.5">
      <c r="A69" s="8" t="s">
        <v>138</v>
      </c>
      <c r="B69" s="19" t="s">
        <v>137</v>
      </c>
      <c r="C69" s="31"/>
      <c r="D69" s="31"/>
      <c r="E69" s="31"/>
      <c r="F69" s="31">
        <v>1309610.24</v>
      </c>
      <c r="G69" s="31"/>
      <c r="H69" s="26">
        <f t="shared" si="0"/>
        <v>0</v>
      </c>
      <c r="I69" s="26">
        <v>0</v>
      </c>
      <c r="J69" s="26">
        <f t="shared" si="2"/>
        <v>0</v>
      </c>
      <c r="K69" s="26">
        <v>0</v>
      </c>
      <c r="L69" s="26">
        <f t="shared" si="4"/>
        <v>0</v>
      </c>
      <c r="M69" s="26">
        <v>0</v>
      </c>
    </row>
    <row r="70" spans="1:13" ht="47.25">
      <c r="A70" s="8" t="s">
        <v>96</v>
      </c>
      <c r="B70" s="8" t="s">
        <v>161</v>
      </c>
      <c r="C70" s="31">
        <v>71966439.079999998</v>
      </c>
      <c r="D70" s="31"/>
      <c r="E70" s="31"/>
      <c r="F70" s="31">
        <v>62163106.229999997</v>
      </c>
      <c r="G70" s="31">
        <v>62768243.479999997</v>
      </c>
      <c r="H70" s="26">
        <f t="shared" si="0"/>
        <v>115.77033942565261</v>
      </c>
      <c r="I70" s="26">
        <f t="shared" si="1"/>
        <v>114.6542185825717</v>
      </c>
      <c r="J70" s="26">
        <f t="shared" si="2"/>
        <v>0</v>
      </c>
      <c r="K70" s="26">
        <f t="shared" si="3"/>
        <v>0</v>
      </c>
      <c r="L70" s="26">
        <f t="shared" si="4"/>
        <v>0</v>
      </c>
      <c r="M70" s="26">
        <f t="shared" si="5"/>
        <v>0</v>
      </c>
    </row>
    <row r="71" spans="1:13" ht="47.25">
      <c r="A71" s="23" t="s">
        <v>172</v>
      </c>
      <c r="B71" s="21" t="s">
        <v>162</v>
      </c>
      <c r="C71" s="31"/>
      <c r="D71" s="31"/>
      <c r="E71" s="31"/>
      <c r="F71" s="31"/>
      <c r="G71" s="31">
        <v>7946336.1699999999</v>
      </c>
      <c r="H71" s="26">
        <v>0</v>
      </c>
      <c r="I71" s="26">
        <f t="shared" si="1"/>
        <v>0</v>
      </c>
      <c r="J71" s="26">
        <v>0</v>
      </c>
      <c r="K71" s="26">
        <f t="shared" si="3"/>
        <v>0</v>
      </c>
      <c r="L71" s="26">
        <v>0</v>
      </c>
      <c r="M71" s="26">
        <f t="shared" si="5"/>
        <v>0</v>
      </c>
    </row>
    <row r="72" spans="1:13" ht="47.25">
      <c r="A72" s="8" t="s">
        <v>97</v>
      </c>
      <c r="B72" s="8" t="s">
        <v>163</v>
      </c>
      <c r="C72" s="31">
        <v>5105300</v>
      </c>
      <c r="D72" s="31"/>
      <c r="E72" s="31"/>
      <c r="F72" s="31"/>
      <c r="G72" s="31"/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</row>
    <row r="73" spans="1:13" ht="47.25">
      <c r="A73" s="8" t="s">
        <v>164</v>
      </c>
      <c r="B73" s="8" t="s">
        <v>165</v>
      </c>
      <c r="C73" s="31">
        <v>26336456.550000001</v>
      </c>
      <c r="D73" s="31">
        <v>75742574.640000001</v>
      </c>
      <c r="E73" s="31">
        <v>112278014.06999999</v>
      </c>
      <c r="F73" s="31"/>
      <c r="G73" s="31"/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</row>
    <row r="74" spans="1:13" ht="15.75">
      <c r="A74" s="6" t="s">
        <v>98</v>
      </c>
      <c r="B74" s="7" t="s">
        <v>99</v>
      </c>
      <c r="C74" s="31">
        <v>883840306.51999998</v>
      </c>
      <c r="D74" s="31">
        <v>2590428107.3400002</v>
      </c>
      <c r="E74" s="31">
        <v>2055795867.21</v>
      </c>
      <c r="F74" s="31">
        <v>1681473528.8699999</v>
      </c>
      <c r="G74" s="31">
        <v>1841299374.3900001</v>
      </c>
      <c r="H74" s="26">
        <f t="shared" ref="H74:H94" si="21">C74/F74*100</f>
        <v>52.563438635514345</v>
      </c>
      <c r="I74" s="26">
        <f t="shared" ref="I74:I94" si="22">C74/G74*100</f>
        <v>48.000901907263476</v>
      </c>
      <c r="J74" s="26">
        <f t="shared" ref="J74:J94" si="23">D74/F74*100</f>
        <v>154.05702574936427</v>
      </c>
      <c r="K74" s="26">
        <f t="shared" ref="K74:K94" si="24">D74/G74*100</f>
        <v>140.68478724151944</v>
      </c>
      <c r="L74" s="26">
        <f t="shared" ref="L74:L94" si="25">E74/F74*100</f>
        <v>122.26156593684563</v>
      </c>
      <c r="M74" s="26">
        <f t="shared" ref="M74:M94" si="26">E74/G74*100</f>
        <v>111.64919164169378</v>
      </c>
    </row>
    <row r="75" spans="1:13" ht="31.5">
      <c r="A75" s="6" t="s">
        <v>100</v>
      </c>
      <c r="B75" s="7" t="s">
        <v>101</v>
      </c>
      <c r="C75" s="31">
        <f>SUM(C76:C84)</f>
        <v>3086375131.6300001</v>
      </c>
      <c r="D75" s="31">
        <f>SUM(D76:D84)</f>
        <v>3207438375.1799998</v>
      </c>
      <c r="E75" s="31">
        <f>SUM(E76:E84)</f>
        <v>3313336103.6799998</v>
      </c>
      <c r="F75" s="31">
        <f>SUM(F76:F84)</f>
        <v>2437928016.1300001</v>
      </c>
      <c r="G75" s="31">
        <f>SUM(G76:G84)</f>
        <v>2793661990.7399998</v>
      </c>
      <c r="H75" s="26">
        <f t="shared" si="21"/>
        <v>126.59828802202919</v>
      </c>
      <c r="I75" s="26">
        <f t="shared" si="22"/>
        <v>110.47775793421826</v>
      </c>
      <c r="J75" s="26">
        <f t="shared" si="23"/>
        <v>131.5641132124783</v>
      </c>
      <c r="K75" s="26">
        <f t="shared" si="24"/>
        <v>114.81125439697151</v>
      </c>
      <c r="L75" s="26">
        <f t="shared" si="25"/>
        <v>135.90787265899814</v>
      </c>
      <c r="M75" s="26">
        <f t="shared" si="26"/>
        <v>118.60189653088082</v>
      </c>
    </row>
    <row r="76" spans="1:13" ht="47.25">
      <c r="A76" s="6" t="s">
        <v>102</v>
      </c>
      <c r="B76" s="7" t="s">
        <v>103</v>
      </c>
      <c r="C76" s="31">
        <v>2810705241.6300001</v>
      </c>
      <c r="D76" s="31">
        <v>2926318917.1799998</v>
      </c>
      <c r="E76" s="31">
        <v>3027445938.1799998</v>
      </c>
      <c r="F76" s="31">
        <v>2194329575.96</v>
      </c>
      <c r="G76" s="31">
        <v>2542597540.7399998</v>
      </c>
      <c r="H76" s="26">
        <f t="shared" si="21"/>
        <v>128.08947536517348</v>
      </c>
      <c r="I76" s="26">
        <f t="shared" si="22"/>
        <v>110.5446377806206</v>
      </c>
      <c r="J76" s="26">
        <f t="shared" si="23"/>
        <v>133.35822244932194</v>
      </c>
      <c r="K76" s="26">
        <f t="shared" si="24"/>
        <v>115.09170721247224</v>
      </c>
      <c r="L76" s="26">
        <f t="shared" si="25"/>
        <v>137.96678362936973</v>
      </c>
      <c r="M76" s="26">
        <f t="shared" si="26"/>
        <v>119.06901857927895</v>
      </c>
    </row>
    <row r="77" spans="1:13" ht="110.25">
      <c r="A77" s="6" t="s">
        <v>104</v>
      </c>
      <c r="B77" s="7" t="s">
        <v>105</v>
      </c>
      <c r="C77" s="31">
        <v>55406211</v>
      </c>
      <c r="D77" s="31">
        <v>57608477</v>
      </c>
      <c r="E77" s="31">
        <v>59915612</v>
      </c>
      <c r="F77" s="31">
        <v>38732572.780000001</v>
      </c>
      <c r="G77" s="31">
        <v>55936004</v>
      </c>
      <c r="H77" s="26">
        <f t="shared" si="21"/>
        <v>143.04810402011202</v>
      </c>
      <c r="I77" s="26">
        <f t="shared" si="22"/>
        <v>99.052858691872231</v>
      </c>
      <c r="J77" s="26">
        <f t="shared" si="23"/>
        <v>148.73392822938627</v>
      </c>
      <c r="K77" s="26">
        <f t="shared" si="24"/>
        <v>102.98997583023628</v>
      </c>
      <c r="L77" s="26">
        <f t="shared" si="25"/>
        <v>154.6905038824018</v>
      </c>
      <c r="M77" s="26">
        <f t="shared" si="26"/>
        <v>107.11457328986175</v>
      </c>
    </row>
    <row r="78" spans="1:13" ht="78.75">
      <c r="A78" s="6" t="s">
        <v>106</v>
      </c>
      <c r="B78" s="7" t="s">
        <v>107</v>
      </c>
      <c r="C78" s="31">
        <v>49944510</v>
      </c>
      <c r="D78" s="31">
        <v>49944510</v>
      </c>
      <c r="E78" s="31">
        <v>49944510</v>
      </c>
      <c r="F78" s="31">
        <v>46378112.399999999</v>
      </c>
      <c r="G78" s="31">
        <v>26832960</v>
      </c>
      <c r="H78" s="26">
        <f t="shared" si="21"/>
        <v>107.68982913586626</v>
      </c>
      <c r="I78" s="26">
        <f t="shared" si="22"/>
        <v>186.13119834710744</v>
      </c>
      <c r="J78" s="26">
        <f t="shared" si="23"/>
        <v>107.68982913586626</v>
      </c>
      <c r="K78" s="26">
        <f t="shared" si="24"/>
        <v>186.13119834710744</v>
      </c>
      <c r="L78" s="26">
        <f t="shared" si="25"/>
        <v>107.68982913586626</v>
      </c>
      <c r="M78" s="26">
        <f t="shared" si="26"/>
        <v>186.13119834710744</v>
      </c>
    </row>
    <row r="79" spans="1:13" ht="78.75">
      <c r="A79" s="14" t="s">
        <v>108</v>
      </c>
      <c r="B79" s="15" t="s">
        <v>109</v>
      </c>
      <c r="C79" s="31">
        <v>43606</v>
      </c>
      <c r="D79" s="31">
        <v>38835</v>
      </c>
      <c r="E79" s="31">
        <v>38835</v>
      </c>
      <c r="F79" s="31">
        <v>2054249</v>
      </c>
      <c r="G79" s="31">
        <v>40834</v>
      </c>
      <c r="H79" s="26">
        <f t="shared" si="21"/>
        <v>2.1227222211134094</v>
      </c>
      <c r="I79" s="26">
        <f t="shared" si="22"/>
        <v>106.78846059656169</v>
      </c>
      <c r="J79" s="26">
        <f t="shared" si="23"/>
        <v>1.8904718950818522</v>
      </c>
      <c r="K79" s="26">
        <f t="shared" si="24"/>
        <v>95.104569721310668</v>
      </c>
      <c r="L79" s="26">
        <f t="shared" si="25"/>
        <v>1.8904718950818522</v>
      </c>
      <c r="M79" s="26">
        <f t="shared" si="26"/>
        <v>95.104569721310668</v>
      </c>
    </row>
    <row r="80" spans="1:13" ht="78.75">
      <c r="A80" s="14" t="s">
        <v>110</v>
      </c>
      <c r="B80" s="7" t="s">
        <v>111</v>
      </c>
      <c r="C80" s="31">
        <v>152100700</v>
      </c>
      <c r="D80" s="31">
        <v>154701700</v>
      </c>
      <c r="E80" s="31">
        <v>156488153.5</v>
      </c>
      <c r="F80" s="31">
        <v>129637535</v>
      </c>
      <c r="G80" s="31">
        <v>152100700</v>
      </c>
      <c r="H80" s="26">
        <f t="shared" si="21"/>
        <v>117.32767057010147</v>
      </c>
      <c r="I80" s="26">
        <f t="shared" si="22"/>
        <v>100</v>
      </c>
      <c r="J80" s="26">
        <f t="shared" si="23"/>
        <v>119.33403392775095</v>
      </c>
      <c r="K80" s="26">
        <f t="shared" si="24"/>
        <v>101.71005130153905</v>
      </c>
      <c r="L80" s="26">
        <f t="shared" si="25"/>
        <v>120.71207116056317</v>
      </c>
      <c r="M80" s="26">
        <f t="shared" si="26"/>
        <v>102.88457153714612</v>
      </c>
    </row>
    <row r="81" spans="1:13" ht="63">
      <c r="A81" s="14" t="s">
        <v>151</v>
      </c>
      <c r="B81" s="7" t="s">
        <v>139</v>
      </c>
      <c r="C81" s="31"/>
      <c r="D81" s="31"/>
      <c r="E81" s="31"/>
      <c r="F81" s="31">
        <v>11728992</v>
      </c>
      <c r="G81" s="31"/>
      <c r="H81" s="26">
        <f t="shared" si="21"/>
        <v>0</v>
      </c>
      <c r="I81" s="26">
        <v>0</v>
      </c>
      <c r="J81" s="26">
        <f t="shared" si="23"/>
        <v>0</v>
      </c>
      <c r="K81" s="26">
        <v>0</v>
      </c>
      <c r="L81" s="26">
        <f t="shared" si="25"/>
        <v>0</v>
      </c>
      <c r="M81" s="26">
        <v>0</v>
      </c>
    </row>
    <row r="82" spans="1:13" ht="47.25">
      <c r="A82" s="6" t="s">
        <v>112</v>
      </c>
      <c r="B82" s="7" t="s">
        <v>113</v>
      </c>
      <c r="C82" s="31">
        <v>9196567</v>
      </c>
      <c r="D82" s="31">
        <v>9499335</v>
      </c>
      <c r="E82" s="31">
        <v>9814214</v>
      </c>
      <c r="F82" s="31">
        <v>9230371</v>
      </c>
      <c r="G82" s="31">
        <v>9086763</v>
      </c>
      <c r="H82" s="26">
        <f t="shared" si="21"/>
        <v>99.633774200408638</v>
      </c>
      <c r="I82" s="26">
        <f t="shared" si="22"/>
        <v>101.20839511275908</v>
      </c>
      <c r="J82" s="26">
        <f t="shared" si="23"/>
        <v>102.91390237727171</v>
      </c>
      <c r="K82" s="26">
        <f t="shared" si="24"/>
        <v>104.54036272322718</v>
      </c>
      <c r="L82" s="26">
        <f t="shared" si="25"/>
        <v>106.32523871467355</v>
      </c>
      <c r="M82" s="26">
        <f t="shared" si="26"/>
        <v>108.00561211951936</v>
      </c>
    </row>
    <row r="83" spans="1:13" ht="31.5">
      <c r="A83" s="6" t="s">
        <v>114</v>
      </c>
      <c r="B83" s="7" t="s">
        <v>115</v>
      </c>
      <c r="C83" s="33">
        <v>6229371</v>
      </c>
      <c r="D83" s="33">
        <v>6478545</v>
      </c>
      <c r="E83" s="33">
        <v>6737688</v>
      </c>
      <c r="F83" s="33">
        <v>3660975</v>
      </c>
      <c r="G83" s="33">
        <v>4846228</v>
      </c>
      <c r="H83" s="26">
        <f t="shared" si="21"/>
        <v>170.15606498268906</v>
      </c>
      <c r="I83" s="26">
        <f t="shared" si="22"/>
        <v>128.54060931512095</v>
      </c>
      <c r="J83" s="26">
        <f t="shared" si="23"/>
        <v>176.96228463728926</v>
      </c>
      <c r="K83" s="26">
        <f t="shared" si="24"/>
        <v>133.6822163546577</v>
      </c>
      <c r="L83" s="26">
        <f t="shared" si="25"/>
        <v>184.04080880093417</v>
      </c>
      <c r="M83" s="26">
        <f t="shared" si="26"/>
        <v>139.02952977036986</v>
      </c>
    </row>
    <row r="84" spans="1:13" ht="15.75">
      <c r="A84" s="6" t="s">
        <v>116</v>
      </c>
      <c r="B84" s="7" t="s">
        <v>117</v>
      </c>
      <c r="C84" s="33">
        <v>2748925</v>
      </c>
      <c r="D84" s="33">
        <v>2848056</v>
      </c>
      <c r="E84" s="33">
        <v>2951153</v>
      </c>
      <c r="F84" s="33">
        <v>2175632.9900000002</v>
      </c>
      <c r="G84" s="33">
        <v>2220961</v>
      </c>
      <c r="H84" s="26">
        <f t="shared" si="21"/>
        <v>126.35058452574759</v>
      </c>
      <c r="I84" s="26">
        <f t="shared" si="22"/>
        <v>123.77187172579798</v>
      </c>
      <c r="J84" s="26">
        <f t="shared" si="23"/>
        <v>130.90700559748362</v>
      </c>
      <c r="K84" s="26">
        <f t="shared" si="24"/>
        <v>128.23529994448347</v>
      </c>
      <c r="L84" s="26">
        <f t="shared" si="25"/>
        <v>135.6457184444514</v>
      </c>
      <c r="M84" s="26">
        <f t="shared" si="26"/>
        <v>132.87729951133767</v>
      </c>
    </row>
    <row r="85" spans="1:13" ht="31.5">
      <c r="A85" s="16" t="s">
        <v>118</v>
      </c>
      <c r="B85" s="7" t="s">
        <v>119</v>
      </c>
      <c r="C85" s="33">
        <f>SUM(C86:C89)</f>
        <v>118359926.09999999</v>
      </c>
      <c r="D85" s="33">
        <f t="shared" ref="D85:G85" si="27">SUM(D86:D89)</f>
        <v>118359926.09999999</v>
      </c>
      <c r="E85" s="33">
        <f t="shared" si="27"/>
        <v>118359926.09999999</v>
      </c>
      <c r="F85" s="33">
        <f t="shared" ref="F85" si="28">SUM(F86:F89)</f>
        <v>399974744.76999998</v>
      </c>
      <c r="G85" s="33">
        <f t="shared" si="27"/>
        <v>431028814.64999998</v>
      </c>
      <c r="H85" s="26">
        <f t="shared" si="21"/>
        <v>29.591849897438209</v>
      </c>
      <c r="I85" s="26">
        <f t="shared" si="22"/>
        <v>27.459863952740498</v>
      </c>
      <c r="J85" s="26">
        <f t="shared" si="23"/>
        <v>29.591849897438209</v>
      </c>
      <c r="K85" s="26">
        <f t="shared" si="24"/>
        <v>27.459863952740498</v>
      </c>
      <c r="L85" s="26">
        <f t="shared" si="25"/>
        <v>29.591849897438209</v>
      </c>
      <c r="M85" s="26">
        <f t="shared" si="26"/>
        <v>27.459863952740498</v>
      </c>
    </row>
    <row r="86" spans="1:13" ht="110.25">
      <c r="A86" s="16" t="s">
        <v>166</v>
      </c>
      <c r="B86" s="7" t="s">
        <v>167</v>
      </c>
      <c r="C86" s="33">
        <v>10017926.1</v>
      </c>
      <c r="D86" s="33">
        <v>10017926.1</v>
      </c>
      <c r="E86" s="33">
        <v>10017926.1</v>
      </c>
      <c r="F86" s="33"/>
      <c r="G86" s="33">
        <v>3153436</v>
      </c>
      <c r="H86" s="26">
        <v>0</v>
      </c>
      <c r="I86" s="26">
        <f t="shared" si="22"/>
        <v>317.68287353857818</v>
      </c>
      <c r="J86" s="26">
        <v>0</v>
      </c>
      <c r="K86" s="26">
        <f t="shared" si="24"/>
        <v>317.68287353857818</v>
      </c>
      <c r="L86" s="26">
        <v>0</v>
      </c>
      <c r="M86" s="26">
        <f t="shared" si="26"/>
        <v>317.68287353857818</v>
      </c>
    </row>
    <row r="87" spans="1:13" ht="173.25">
      <c r="A87" s="16" t="s">
        <v>120</v>
      </c>
      <c r="B87" s="7" t="s">
        <v>168</v>
      </c>
      <c r="C87" s="33">
        <v>108342000</v>
      </c>
      <c r="D87" s="33">
        <v>108342000</v>
      </c>
      <c r="E87" s="33">
        <v>108342000</v>
      </c>
      <c r="F87" s="33">
        <v>101195292.5</v>
      </c>
      <c r="G87" s="33">
        <v>114660000</v>
      </c>
      <c r="H87" s="26">
        <f t="shared" si="21"/>
        <v>107.06229244804051</v>
      </c>
      <c r="I87" s="26">
        <f t="shared" si="22"/>
        <v>94.489795918367349</v>
      </c>
      <c r="J87" s="26">
        <f t="shared" si="23"/>
        <v>107.06229244804051</v>
      </c>
      <c r="K87" s="26">
        <f t="shared" si="24"/>
        <v>94.489795918367349</v>
      </c>
      <c r="L87" s="26">
        <f t="shared" si="25"/>
        <v>107.06229244804051</v>
      </c>
      <c r="M87" s="26">
        <f t="shared" si="26"/>
        <v>94.489795918367349</v>
      </c>
    </row>
    <row r="88" spans="1:13" ht="94.5">
      <c r="A88" s="20" t="s">
        <v>140</v>
      </c>
      <c r="B88" s="13" t="s">
        <v>141</v>
      </c>
      <c r="C88" s="33"/>
      <c r="D88" s="33"/>
      <c r="E88" s="33"/>
      <c r="F88" s="33">
        <v>295845579.26999998</v>
      </c>
      <c r="G88" s="33">
        <f>147055988.65+150000000</f>
        <v>297055988.64999998</v>
      </c>
      <c r="H88" s="26">
        <f t="shared" si="21"/>
        <v>0</v>
      </c>
      <c r="I88" s="26">
        <f t="shared" si="22"/>
        <v>0</v>
      </c>
      <c r="J88" s="26">
        <f t="shared" si="23"/>
        <v>0</v>
      </c>
      <c r="K88" s="26">
        <f t="shared" si="24"/>
        <v>0</v>
      </c>
      <c r="L88" s="26">
        <f t="shared" si="25"/>
        <v>0</v>
      </c>
      <c r="M88" s="26">
        <f t="shared" si="26"/>
        <v>0</v>
      </c>
    </row>
    <row r="89" spans="1:13" ht="33">
      <c r="A89" s="21" t="s">
        <v>142</v>
      </c>
      <c r="B89" s="22" t="s">
        <v>143</v>
      </c>
      <c r="C89" s="33"/>
      <c r="D89" s="33"/>
      <c r="E89" s="33"/>
      <c r="F89" s="33">
        <v>2933873</v>
      </c>
      <c r="G89" s="33">
        <f>14480000+1679390</f>
        <v>16159390</v>
      </c>
      <c r="H89" s="26">
        <f t="shared" si="21"/>
        <v>0</v>
      </c>
      <c r="I89" s="26">
        <f t="shared" si="22"/>
        <v>0</v>
      </c>
      <c r="J89" s="26">
        <f t="shared" si="23"/>
        <v>0</v>
      </c>
      <c r="K89" s="26">
        <f t="shared" si="24"/>
        <v>0</v>
      </c>
      <c r="L89" s="26">
        <f t="shared" si="25"/>
        <v>0</v>
      </c>
      <c r="M89" s="26">
        <f t="shared" si="26"/>
        <v>0</v>
      </c>
    </row>
    <row r="90" spans="1:13" ht="47.25">
      <c r="A90" s="23" t="s">
        <v>175</v>
      </c>
      <c r="B90" s="21" t="s">
        <v>173</v>
      </c>
      <c r="C90" s="33"/>
      <c r="D90" s="33"/>
      <c r="E90" s="33"/>
      <c r="F90" s="33"/>
      <c r="G90" s="33">
        <v>213300</v>
      </c>
      <c r="H90" s="26">
        <v>0</v>
      </c>
      <c r="I90" s="26">
        <f t="shared" si="22"/>
        <v>0</v>
      </c>
      <c r="J90" s="26">
        <v>0</v>
      </c>
      <c r="K90" s="26">
        <f t="shared" si="24"/>
        <v>0</v>
      </c>
      <c r="L90" s="26">
        <v>0</v>
      </c>
      <c r="M90" s="26">
        <f t="shared" si="26"/>
        <v>0</v>
      </c>
    </row>
    <row r="91" spans="1:13" ht="47.25">
      <c r="A91" s="23" t="s">
        <v>176</v>
      </c>
      <c r="B91" s="21" t="s">
        <v>174</v>
      </c>
      <c r="C91" s="33"/>
      <c r="D91" s="33"/>
      <c r="E91" s="33"/>
      <c r="F91" s="33"/>
      <c r="G91" s="33">
        <v>5109.1000000000004</v>
      </c>
      <c r="H91" s="26">
        <v>0</v>
      </c>
      <c r="I91" s="26">
        <f t="shared" si="22"/>
        <v>0</v>
      </c>
      <c r="J91" s="26">
        <v>0</v>
      </c>
      <c r="K91" s="26">
        <f t="shared" si="24"/>
        <v>0</v>
      </c>
      <c r="L91" s="26">
        <v>0</v>
      </c>
      <c r="M91" s="26">
        <f t="shared" si="26"/>
        <v>0</v>
      </c>
    </row>
    <row r="92" spans="1:13" ht="94.5">
      <c r="A92" s="23" t="s">
        <v>178</v>
      </c>
      <c r="B92" s="21" t="s">
        <v>177</v>
      </c>
      <c r="C92" s="33"/>
      <c r="D92" s="33"/>
      <c r="E92" s="33"/>
      <c r="F92" s="33">
        <v>-19180</v>
      </c>
      <c r="G92" s="33">
        <v>-29350</v>
      </c>
      <c r="H92" s="26">
        <f t="shared" si="21"/>
        <v>0</v>
      </c>
      <c r="I92" s="26">
        <f t="shared" si="22"/>
        <v>0</v>
      </c>
      <c r="J92" s="26">
        <f t="shared" si="23"/>
        <v>0</v>
      </c>
      <c r="K92" s="26">
        <f t="shared" si="24"/>
        <v>0</v>
      </c>
      <c r="L92" s="26">
        <f t="shared" si="25"/>
        <v>0</v>
      </c>
      <c r="M92" s="26">
        <f t="shared" si="26"/>
        <v>0</v>
      </c>
    </row>
    <row r="93" spans="1:13" ht="66">
      <c r="A93" s="21" t="s">
        <v>153</v>
      </c>
      <c r="B93" s="22" t="s">
        <v>152</v>
      </c>
      <c r="C93" s="33"/>
      <c r="D93" s="33"/>
      <c r="E93" s="33"/>
      <c r="F93" s="33">
        <f>-3032.38-2689455.05</f>
        <v>-2692487.4299999997</v>
      </c>
      <c r="G93" s="33">
        <v>-3913811.22</v>
      </c>
      <c r="H93" s="26">
        <f t="shared" si="21"/>
        <v>0</v>
      </c>
      <c r="I93" s="26">
        <f t="shared" si="22"/>
        <v>0</v>
      </c>
      <c r="J93" s="26">
        <f t="shared" si="23"/>
        <v>0</v>
      </c>
      <c r="K93" s="26">
        <f t="shared" si="24"/>
        <v>0</v>
      </c>
      <c r="L93" s="26">
        <f t="shared" si="25"/>
        <v>0</v>
      </c>
      <c r="M93" s="26">
        <f t="shared" si="26"/>
        <v>0</v>
      </c>
    </row>
    <row r="94" spans="1:13" s="5" customFormat="1" ht="15.75">
      <c r="A94" s="3"/>
      <c r="B94" s="4" t="s">
        <v>121</v>
      </c>
      <c r="C94" s="34">
        <f>C8+C50</f>
        <v>7767226812.4500008</v>
      </c>
      <c r="D94" s="34">
        <f>D8+D50</f>
        <v>9136116503.1000004</v>
      </c>
      <c r="E94" s="34">
        <f>E8+E50</f>
        <v>8822226084.8400002</v>
      </c>
      <c r="F94" s="34">
        <f>F8+F50</f>
        <v>9571511149.4599991</v>
      </c>
      <c r="G94" s="34">
        <f>G8+G50</f>
        <v>10073176982.24</v>
      </c>
      <c r="H94" s="26">
        <f t="shared" si="21"/>
        <v>81.149430755123859</v>
      </c>
      <c r="I94" s="26">
        <f t="shared" si="22"/>
        <v>77.108014940513641</v>
      </c>
      <c r="J94" s="26">
        <f t="shared" si="23"/>
        <v>95.451139955214259</v>
      </c>
      <c r="K94" s="26">
        <f t="shared" si="24"/>
        <v>90.697468328094217</v>
      </c>
      <c r="L94" s="26">
        <f t="shared" si="25"/>
        <v>92.171716117550858</v>
      </c>
      <c r="M94" s="26">
        <f t="shared" si="26"/>
        <v>87.581366835849821</v>
      </c>
    </row>
  </sheetData>
  <mergeCells count="11">
    <mergeCell ref="A2:M2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23622047244094491" right="0.23622047244094491" top="0.39370078740157483" bottom="0.19685039370078741" header="0.31496062992125984" footer="0.31496062992125984"/>
  <pageSetup paperSize="9" scale="50" fitToHeight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5.3.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215g</dc:creator>
  <cp:lastModifiedBy>204b</cp:lastModifiedBy>
  <cp:lastPrinted>2022-11-24T05:57:56Z</cp:lastPrinted>
  <dcterms:created xsi:type="dcterms:W3CDTF">2022-11-22T08:28:21Z</dcterms:created>
  <dcterms:modified xsi:type="dcterms:W3CDTF">2023-11-29T01:56:59Z</dcterms:modified>
</cp:coreProperties>
</file>