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январь" sheetId="1" r:id="rId1"/>
    <sheet name="февраль" sheetId="2" r:id="rId2"/>
    <sheet name="25.03.2015" sheetId="3" r:id="rId3"/>
    <sheet name="март " sheetId="4" r:id="rId4"/>
    <sheet name="кистер" sheetId="5" r:id="rId5"/>
    <sheet name="Лист1" sheetId="6" r:id="rId6"/>
    <sheet name="Лист2" sheetId="7" r:id="rId7"/>
    <sheet name="Лист3" sheetId="8" r:id="rId8"/>
  </sheets>
  <definedNames>
    <definedName name="OLE_LINK1" localSheetId="2">'25.03.2015'!#REF!</definedName>
    <definedName name="OLE_LINK1" localSheetId="4">'кистер'!#REF!</definedName>
    <definedName name="OLE_LINK1" localSheetId="3">'март '!#REF!</definedName>
    <definedName name="OLE_LINK1" localSheetId="1">'февраль'!#REF!</definedName>
    <definedName name="OLE_LINK1" localSheetId="0">'январь'!#REF!</definedName>
  </definedNames>
  <calcPr fullCalcOnLoad="1"/>
</workbook>
</file>

<file path=xl/sharedStrings.xml><?xml version="1.0" encoding="utf-8"?>
<sst xmlns="http://schemas.openxmlformats.org/spreadsheetml/2006/main" count="811" uniqueCount="216">
  <si>
    <t>№ п/п</t>
  </si>
  <si>
    <t>Мероприятия</t>
  </si>
  <si>
    <t>Финансирование</t>
  </si>
  <si>
    <t>Кассовый расход</t>
  </si>
  <si>
    <t>Срок исполнения мероприятия</t>
  </si>
  <si>
    <t>Отметка о выполнении мероприятия</t>
  </si>
  <si>
    <t>остаток средств (руб.)(Пл-фин-е)</t>
  </si>
  <si>
    <t>Источники финансирования (руб.)</t>
  </si>
  <si>
    <t xml:space="preserve">местный </t>
  </si>
  <si>
    <t>внебюджетный</t>
  </si>
  <si>
    <t>краевой</t>
  </si>
  <si>
    <t>1.</t>
  </si>
  <si>
    <r>
      <t xml:space="preserve"> </t>
    </r>
    <r>
      <rPr>
        <b/>
        <sz val="18"/>
        <rFont val="Times New Roman"/>
        <family val="1"/>
      </rPr>
      <t>Обеспечение жителей Уссурийского городского округа культурно-досуговыми услугами</t>
    </r>
  </si>
  <si>
    <t xml:space="preserve"> в течение года</t>
  </si>
  <si>
    <t>Организация общегородских массовых праздников (Новогодние праздники, Масленица, День защитника Отечества, день 8 марта, День победы, День работника культуры ,День защиты детей, День России, День памяти и скорби, День семьи, любви и верности, День города,День Уссурийского городского округа,День матери, День народного единства)</t>
  </si>
  <si>
    <t>Организация проведения краевого ежегодного открытого фестиваля национальных культур "Хоровод  дружбы"</t>
  </si>
  <si>
    <t>сентябрь</t>
  </si>
  <si>
    <t>Организация и  проведение конкурса " Уссурийские звездочки"</t>
  </si>
  <si>
    <t>апрель</t>
  </si>
  <si>
    <t>Организация  и проаедение общегородского фестиваля-конкурса  "Лучшая молодежь-лучшему городу"</t>
  </si>
  <si>
    <t>март-апрель</t>
  </si>
  <si>
    <t>Конкурс "Уссурийская душа"</t>
  </si>
  <si>
    <t>сентябрь-ноябрь</t>
  </si>
  <si>
    <t xml:space="preserve"> итого по п.1</t>
  </si>
  <si>
    <t>2.Развитие местного традиционного художественного творчества</t>
  </si>
  <si>
    <t>Издание буклета " И мастерство, и вдохновение…."</t>
  </si>
  <si>
    <t xml:space="preserve"> итого по п.2</t>
  </si>
  <si>
    <t>3.</t>
  </si>
  <si>
    <t>Грантовая поддержка в области культуры</t>
  </si>
  <si>
    <t>4.</t>
  </si>
  <si>
    <t xml:space="preserve"> Поддержка молодых дарований ( выплата стипендий и премий Главы Уссурийского городского округа ), всего</t>
  </si>
  <si>
    <t>10</t>
  </si>
  <si>
    <t>ежегодно</t>
  </si>
  <si>
    <t xml:space="preserve"> итого по п.3</t>
  </si>
  <si>
    <t>Региональный, всеросийский, международный культурный обмен,проведение семинаров</t>
  </si>
  <si>
    <t>14</t>
  </si>
  <si>
    <t>15</t>
  </si>
  <si>
    <t>Участие в мероприятиях регионального уровня(проезд, проживание, оргвзнос)</t>
  </si>
  <si>
    <t>16</t>
  </si>
  <si>
    <t>Международное и региональное сотрудничество, в том числе прием, размещение, питание делегаций</t>
  </si>
  <si>
    <t>17</t>
  </si>
  <si>
    <t>Организация,проведение,участие в обучающих семинарах и тренингах (проезд,проживание, питание,орг.взнос)</t>
  </si>
  <si>
    <t>ежегодно  по отдельному плану</t>
  </si>
  <si>
    <t>18</t>
  </si>
  <si>
    <t>Организация посещения Уссурийского городского округа участниками международного кинофестиваля "Меридианы Тихого" (проживание, питание,ценные подарки)</t>
  </si>
  <si>
    <t>итого по  п.4</t>
  </si>
  <si>
    <t>5</t>
  </si>
  <si>
    <t>Организация библиотечного обслуживания населения</t>
  </si>
  <si>
    <t>30</t>
  </si>
  <si>
    <t>19</t>
  </si>
  <si>
    <t>Пополнение книжного фонда МБУК ЦБС УГО, в том числе подписка на периодическое издания</t>
  </si>
  <si>
    <t>20</t>
  </si>
  <si>
    <t>21</t>
  </si>
  <si>
    <t>22</t>
  </si>
  <si>
    <t>Обеспечение сохранности библиотечного фонда и внедрение автоматизированной системы обслуживания пользователей на базе программного обеспечения " MARK-SQL".</t>
  </si>
  <si>
    <t>итого по  п. 5</t>
  </si>
  <si>
    <t>Материально- техническое обеспечение деятельности мун.учреждений культуры и искусства</t>
  </si>
  <si>
    <t xml:space="preserve">Приобретение  светотехнического,звукоусиливающего и иного специального оборудования для мун.культурно-досуговых учреждений. </t>
  </si>
  <si>
    <t>Оснащение  музыкальными инструментами МБОУ ДОД "Детская школа искусств" УГО</t>
  </si>
  <si>
    <t>Приобретение проекционного оборудования для проведения лекториев в  МУК "Музей"</t>
  </si>
  <si>
    <t xml:space="preserve"> итого по п.6</t>
  </si>
  <si>
    <t>Капитальный ремонт,реконструкция,благоустройство учреждений культуры и искусства,обустройство массового отдыха</t>
  </si>
  <si>
    <t>Благоустройство мест массового отдыха населения (ремонт танцплощадки, туалета, установка лавочек, приобретение аттаркционов)</t>
  </si>
  <si>
    <t xml:space="preserve"> итого по п.7</t>
  </si>
  <si>
    <t xml:space="preserve"> ВСЕГО ПО ПРОГРАММЕ </t>
  </si>
  <si>
    <t xml:space="preserve">Начальник финансово-экономического отдела                                                                                                                            </t>
  </si>
  <si>
    <t>исп</t>
  </si>
  <si>
    <t>33-58-57</t>
  </si>
  <si>
    <t xml:space="preserve"> </t>
  </si>
  <si>
    <t>Отчёт об исполнении  муниципальной программы " Развитие культуры и искусства  Уссурийского городского округа 2014-2016 гг" на 01.02.2015 года</t>
  </si>
  <si>
    <t>План 2015 года</t>
  </si>
  <si>
    <t>% (фин-е/план 2015 г*100</t>
  </si>
  <si>
    <t>ежегодно постоянно</t>
  </si>
  <si>
    <t>Организация и проведение фестиваля "Самоцветы Приморья"</t>
  </si>
  <si>
    <t>октябрь</t>
  </si>
  <si>
    <t>Организация и проведение мастер-классов, выставок декоративно-прикладного творчества</t>
  </si>
  <si>
    <t>2015 г.</t>
  </si>
  <si>
    <t>Конкурс социально значимых проектов в области культуры и искусства Уссурийского городского округа: а) разработка Положения о порядке предоставления субсидии на реализацию социально-значимых проектов в области культуры и искусства; б) предоставление субсидии</t>
  </si>
  <si>
    <t>11</t>
  </si>
  <si>
    <t>Предоставление грантов коллективам, имеющих звания "Народный", "Образцовый", "Заслуженный"</t>
  </si>
  <si>
    <t>Участие в фествиалях и конкурсах международного и федерального уровня (проезд, проживание, оргвзнос)</t>
  </si>
  <si>
    <t>Оснащение сельских библиотек техническими средствами, компьтерным оборудованием</t>
  </si>
  <si>
    <t>Приобретение театральных кресел</t>
  </si>
  <si>
    <t>Приобретение специализированной программы для создания электронного банка данных существующего музейного фонда</t>
  </si>
  <si>
    <t>Создание электронного каталога краеведческих изданий, оцифровка краеведческих изданий</t>
  </si>
  <si>
    <t>Оформлений экспозиций в выставочнызх залах МБУК "Музей" УГО (приобретение антивандальных витрин с подстветкой)</t>
  </si>
  <si>
    <t>Капитальный ремонт учреждений культуры (МБУК ЦКС УГО, МАУК "ДК "Дружба УГО, МБУК ЦБС УГО, МАУК МЦКД "Горизонт" УГО, МАУКДУ ЦКД " Искра" УГО, МБУК "Театр драмы Уссурийского городского округа им. В.Ф. Комиссаржевской")</t>
  </si>
  <si>
    <t>Реконструкция здания Дома культуры с. Новоникольск</t>
  </si>
  <si>
    <t>Расходы на финансовое обеспечение выполнения муниципального задания на оказание муниципальных услуг муниципальными бюджетными и автономными учреждениями культуры и искусства Уссурийского городского округа</t>
  </si>
  <si>
    <t>Расходы на финасовое обеспечение выполнения муниципального задания на оказание услуг по библиотечноум, информационному и справочно-бибилиографическому обслуживанию, просветительской деятельности, формированию, обработке и хранениею библиотечных фондов</t>
  </si>
  <si>
    <t>Расходы на финасовое обеспечение выполнения муниципального задания на оказание услуг по предоставлению дополнительного образования детей</t>
  </si>
  <si>
    <t>Расходы на финансовое обеспечение выполнения муниципального задания на оказание муниципальных услуг по организации спектаклей</t>
  </si>
  <si>
    <t>Расходы на финансовое обеспечение выполнения муниципального задания на оказание музейных услуг</t>
  </si>
  <si>
    <t>Расходы на финансовое обеспечение выполнения муниципального задания на оказание услуг по организации и проведению культурно-досуговых мероприятий</t>
  </si>
  <si>
    <t>Расходы на финансовое обеспечение выполнения муниципального задания на оказание услуг в местах массового отдыха</t>
  </si>
  <si>
    <t>итого по р. 8</t>
  </si>
  <si>
    <t>Руководство и управление в сфере установленных полномочий управления культуры администрации Уссурийского городского округа</t>
  </si>
  <si>
    <t>Расходы на обеспечение выполнения функций управления культуры администрации Уссурийского городского округа</t>
  </si>
  <si>
    <t>итого по р. 9</t>
  </si>
  <si>
    <t>Начальник управления культуры</t>
  </si>
  <si>
    <t>Ю.С. Нестерова</t>
  </si>
  <si>
    <t>Расходы на финансовое обеспечение выполнени муниципального задания на оказание услуг по организации деятельности клубных формирований</t>
  </si>
  <si>
    <t>МБУК "ЦКС" УГО</t>
  </si>
  <si>
    <t>МАКДУ ЦКД "Искра"</t>
  </si>
  <si>
    <t>МАУК МЦКД "Горизонт"</t>
  </si>
  <si>
    <t>МБУК "Музей" УГО</t>
  </si>
  <si>
    <t>МБУК "ЦБС" УГО</t>
  </si>
  <si>
    <t>МАУК "Городские парки"</t>
  </si>
  <si>
    <t>Е. Н. Бронникова</t>
  </si>
  <si>
    <t>М. Ю. Гольская</t>
  </si>
  <si>
    <t>Управление культуры</t>
  </si>
  <si>
    <t>МБОУ ДОД "ДШИ" УГО</t>
  </si>
  <si>
    <t>МБУК "Театр УГО им. В.Ф. Комиссаржевской"</t>
  </si>
  <si>
    <t>МБОУ ДОД "ДШИ" УГО,  МБОУ ДОД "ДХШ" УГО</t>
  </si>
  <si>
    <t>МАУК МЦКД "Горизонт" УГО, МАКДУ ЦКД "Искра" УГО, МАУК ДК "Дружба"</t>
  </si>
  <si>
    <t>Исполнение в течение 2015 года.</t>
  </si>
  <si>
    <t>август</t>
  </si>
  <si>
    <t>май</t>
  </si>
  <si>
    <t>июнь</t>
  </si>
  <si>
    <t>В течение 2015 г.</t>
  </si>
  <si>
    <t>февраль-октябрь</t>
  </si>
  <si>
    <t>МБУК "ЦБС" УГО: приобретение книг</t>
  </si>
  <si>
    <t>МБУК "ЦБС" УГО: приобретение персональных компьютеров</t>
  </si>
  <si>
    <t>ежемесячно</t>
  </si>
  <si>
    <t>МБУК "ЦБС" УГО: оплата за услуги Интернет</t>
  </si>
  <si>
    <t>Создание автоматизированных читательских мест ( с настройкой подключения по локальной сети выхода в Интернет и последующей оплатой за оказываемые услуги), программное обеспечение (филиалы №1,3,10,14,21,22,23,25,26)</t>
  </si>
  <si>
    <t>август, ноябрь</t>
  </si>
  <si>
    <t>МБУК "ЦБС" УГО6 оплата за обслуживание программного обеспечения.</t>
  </si>
  <si>
    <t>август\</t>
  </si>
  <si>
    <t>МБУК "Театр УГО им. В.Ф. Комиссаржевской": 26.02.2015 г.-размещено извещение о аукционе, заключение контракта-март 2015 г., март-август 2015 г.-исполнение контракта.</t>
  </si>
  <si>
    <t>май, август</t>
  </si>
  <si>
    <t>март</t>
  </si>
  <si>
    <t>В течение 2015 г. в соответствии с дорожными картами.</t>
  </si>
  <si>
    <t>до 31.10.2015г.</t>
  </si>
  <si>
    <t>февраль-июнь</t>
  </si>
  <si>
    <t>Отчёт об исполнении  муниципальной программы " Развитие культуры и искусства  Уссурийского городского округа 2014-2016 гг" на 01.03.2015 года</t>
  </si>
  <si>
    <t>Расходы на финасовое обеспечение выполнения муниципального задания на оказание услуг по библиотечноум, информационному и справочно-бибилиографическому обслуживанию, просветительской деятельности, формированию, обработке и хранению библиотечных фондов</t>
  </si>
  <si>
    <t>Организация общегородских массовых праздников (Новогодние праздники, Масленица, День защитника Отечества, день 8 марта, День победы, День работника культуры, День защиты детей, День России, День памяти и скорби, День семьи, любви и верности, День города, День Уссурийского городского округа,День матери, День народного единства)</t>
  </si>
  <si>
    <t>МБУК "ЦКС" УГО: 40 000 руб.-оплата экспертизы.</t>
  </si>
  <si>
    <t>МБУК "ЦКС" УГО: 398 500 руб.-приобретено и оплачено музыкальное акустическое оборудование ДК "Авангард".</t>
  </si>
  <si>
    <t>МАУК ДК "Дружба": 236 708 руб.-4-ый международный фестиваль "Владденссити" г. Владивосток, 42-ой международный конкурс-фестиваль творческих коллективов "Единство России" и "Богатство России" г. Москва</t>
  </si>
  <si>
    <t>МАУК ДК "Дружба": 6 000 руб.-конкурс "Тайна. Талант. Виктория"</t>
  </si>
  <si>
    <r>
      <rPr>
        <b/>
        <u val="single"/>
        <sz val="18"/>
        <rFont val="Times New Roman"/>
        <family val="1"/>
      </rPr>
      <t>МАУК ДК "Дружба" УГО</t>
    </r>
    <r>
      <rPr>
        <b/>
        <sz val="18"/>
        <rFont val="Times New Roman"/>
        <family val="1"/>
      </rPr>
      <t xml:space="preserve">: Масленица: 89 246,78 руб. </t>
    </r>
    <r>
      <rPr>
        <sz val="18"/>
        <rFont val="Times New Roman"/>
        <family val="1"/>
      </rPr>
      <t>(6 000-автовышка, 42 574 руб.-изготовление баннеров, кадушка деревянная- 1 928 руб., оракал красные и оранжевый-2 578,18 руб., пластик, шурупы, такань для пощива, ленты, призы, подарки, веревка 20 м, пенопласт)</t>
    </r>
    <r>
      <rPr>
        <b/>
        <sz val="18"/>
        <rFont val="Times New Roman"/>
        <family val="1"/>
      </rPr>
      <t xml:space="preserve">; </t>
    </r>
    <r>
      <rPr>
        <b/>
        <u val="single"/>
        <sz val="18"/>
        <rFont val="Times New Roman"/>
        <family val="1"/>
      </rPr>
      <t>МАКДУ ЦКД "Искра" УГО:</t>
    </r>
    <r>
      <rPr>
        <b/>
        <sz val="18"/>
        <rFont val="Times New Roman"/>
        <family val="1"/>
      </rPr>
      <t xml:space="preserve"> Масленица: </t>
    </r>
    <r>
      <rPr>
        <sz val="18"/>
        <rFont val="Times New Roman"/>
        <family val="1"/>
      </rPr>
      <t xml:space="preserve">76 101 руб. (приобретение ткани на пошив, приобретение шерстяных ниток, приобретение ценных призов, изготовление баннеров на Зеленый остров, изготовление афиш); </t>
    </r>
    <r>
      <rPr>
        <b/>
        <u val="single"/>
        <sz val="18"/>
        <rFont val="Times New Roman"/>
        <family val="1"/>
      </rPr>
      <t>МБУК"ЦКС" УГО</t>
    </r>
    <r>
      <rPr>
        <sz val="18"/>
        <rFont val="Times New Roman"/>
        <family val="1"/>
      </rPr>
      <t xml:space="preserve">: </t>
    </r>
    <r>
      <rPr>
        <b/>
        <sz val="18"/>
        <rFont val="Times New Roman"/>
        <family val="1"/>
      </rPr>
      <t>Масленица</t>
    </r>
    <r>
      <rPr>
        <sz val="18"/>
        <rFont val="Times New Roman"/>
        <family val="1"/>
      </rPr>
      <t xml:space="preserve">: 32 330 руб.(приобретение ткани, сувенирной продукции, спортинвентаря); </t>
    </r>
    <r>
      <rPr>
        <b/>
        <u val="single"/>
        <sz val="18"/>
        <rFont val="Times New Roman"/>
        <family val="1"/>
      </rPr>
      <t>МАУК МЦКД "Горизонт" УГО:</t>
    </r>
    <r>
      <rPr>
        <u val="single"/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Масленица</t>
    </r>
    <r>
      <rPr>
        <sz val="18"/>
        <rFont val="Times New Roman"/>
        <family val="1"/>
      </rPr>
      <t xml:space="preserve">:  30 000 руб. (приобретение ткани, призов); </t>
    </r>
    <r>
      <rPr>
        <b/>
        <u val="single"/>
        <sz val="18"/>
        <rFont val="Times New Roman"/>
        <family val="1"/>
      </rPr>
      <t>МАУК "Городские парки"</t>
    </r>
    <r>
      <rPr>
        <sz val="18"/>
        <rFont val="Times New Roman"/>
        <family val="1"/>
      </rPr>
      <t xml:space="preserve">: </t>
    </r>
    <r>
      <rPr>
        <b/>
        <sz val="18"/>
        <rFont val="Times New Roman"/>
        <family val="1"/>
      </rPr>
      <t>Масленица</t>
    </r>
    <r>
      <rPr>
        <sz val="18"/>
        <rFont val="Times New Roman"/>
        <family val="1"/>
      </rPr>
      <t xml:space="preserve">:334 302,04 руб. в том числе 4676,14-установка деревянных опор, 96133,23-электромонтажные работы, 28492,67 руб.-демонтаж временной линии эл.передач, 195 000 руб.-приобретение мобильного ограждения, 10 000 -доставка груза мобильного ограждения. </t>
    </r>
    <r>
      <rPr>
        <b/>
        <u val="single"/>
        <sz val="18"/>
        <rFont val="Times New Roman"/>
        <family val="1"/>
      </rPr>
      <t xml:space="preserve">МБУК "ЦБС" УГО: </t>
    </r>
    <r>
      <rPr>
        <b/>
        <sz val="18"/>
        <rFont val="Times New Roman"/>
        <family val="1"/>
      </rPr>
      <t xml:space="preserve">Масленица: </t>
    </r>
    <r>
      <rPr>
        <sz val="18"/>
        <rFont val="Times New Roman"/>
        <family val="1"/>
      </rPr>
      <t xml:space="preserve">9 198 руб.( приобретение ткани, лент, резинки, реквизит, баннер), </t>
    </r>
    <r>
      <rPr>
        <b/>
        <u val="single"/>
        <sz val="18"/>
        <rFont val="Times New Roman"/>
        <family val="1"/>
      </rPr>
      <t xml:space="preserve">МБУК "Театр им. В.Ф. Комиссаржевской": </t>
    </r>
    <r>
      <rPr>
        <b/>
        <sz val="18"/>
        <rFont val="Times New Roman"/>
        <family val="1"/>
      </rPr>
      <t>День Победы</t>
    </r>
    <r>
      <rPr>
        <sz val="18"/>
        <rFont val="Times New Roman"/>
        <family val="1"/>
      </rPr>
      <t xml:space="preserve">: 99 365 руб.-   расходы на премьеру спектакля, посвященному Дню Победы, </t>
    </r>
    <r>
      <rPr>
        <b/>
        <u val="single"/>
        <sz val="18"/>
        <rFont val="Times New Roman"/>
        <family val="1"/>
      </rPr>
      <t>МБУК "Музей" УГО</t>
    </r>
    <r>
      <rPr>
        <sz val="18"/>
        <rFont val="Times New Roman"/>
        <family val="1"/>
      </rPr>
      <t>:</t>
    </r>
    <r>
      <rPr>
        <b/>
        <sz val="18"/>
        <rFont val="Times New Roman"/>
        <family val="1"/>
      </rPr>
      <t>Масленица:</t>
    </r>
    <r>
      <rPr>
        <sz val="18"/>
        <rFont val="Times New Roman"/>
        <family val="1"/>
      </rPr>
      <t xml:space="preserve"> 8 700 руб (5 000 руб.-призы, 2 500 руб.-пластиковые стулья, 1 200 руб.-пластиковая посуда); </t>
    </r>
    <r>
      <rPr>
        <b/>
        <u val="single"/>
        <sz val="18"/>
        <rFont val="Times New Roman"/>
        <family val="1"/>
      </rPr>
      <t>МБОУ ДОД "ДШИ"</t>
    </r>
    <r>
      <rPr>
        <sz val="18"/>
        <rFont val="Times New Roman"/>
        <family val="1"/>
      </rPr>
      <t xml:space="preserve">: </t>
    </r>
    <r>
      <rPr>
        <b/>
        <sz val="18"/>
        <rFont val="Times New Roman"/>
        <family val="1"/>
      </rPr>
      <t>Масленица:</t>
    </r>
    <r>
      <rPr>
        <sz val="18"/>
        <rFont val="Times New Roman"/>
        <family val="1"/>
      </rPr>
      <t xml:space="preserve"> 5 000 руб.-призы</t>
    </r>
  </si>
  <si>
    <t>Отчёт об исполнении  муниципальной программы " Развитие культуры и искусства  Уссурийского городского округа 2014-2016 гг" на 25.03.2015 года</t>
  </si>
  <si>
    <t>Конкурс социально значимых проектов в области культуры и искусства Уссурийского городского округа: а) разработка Положения о порядке предоставления субсидии на реализацию социально-значимых проектов в области культуры и искусства; б) предоставление субсидий</t>
  </si>
  <si>
    <t>12</t>
  </si>
  <si>
    <t>13</t>
  </si>
  <si>
    <t>август-сентябрь</t>
  </si>
  <si>
    <t>Капитальный ремонт, реконструкция, благоустройство учреждений культуры и искусства, обустройство мест массового отдыха</t>
  </si>
  <si>
    <t>Срок</t>
  </si>
  <si>
    <t>(№ контракта, цена, с кем заключен)</t>
  </si>
  <si>
    <t>ИП Сероштанникова И.Е. - приобретение фоторамок на сумму 14400,00; Договор №153 от 23.03.2015; ИП Сыч Р.А. - приобретение кубков на сумму 39000,00 договор № РА-21 от 17.03.2015; ООО "Уссурвостокстрой" - приобретение подарков на сумму 46600,00 договор № б/н от 08.04.15</t>
  </si>
  <si>
    <t>ООО "ДНС Приморье" лог.УС200000234 от 13.04.15 за подарки-42870,0р.ИП Кузьмина дог.ААА -14 от 18.03.15 за фоторамки -28130 руб. ООО ДОМПЛЮС дог.УТРЗООО-32/1 от 18.04.15 за кубки - 10500,0 руб. авнс.отчет 12 от 21.04.15 аренда машины конфетти -5500,0 руб.</t>
  </si>
  <si>
    <t>дог.№198/10-Уот24.12.14. - 40 т.р. ООО "Приморский экспертно-правовой центр", дог.№02-15АС от19.01.15г. - 99,442 т.р. ЗАО "Дальводпроект", дог.№01-15ТПот19.01.15г - 39,820 т.р. ЗАО "Дальводпроект"</t>
  </si>
  <si>
    <t>март-май</t>
  </si>
  <si>
    <t>Ип Котова О.А. Дог.№28 от 31.12.13г., ООО "Уссурийский кадастр"Дог.№ Г14-15 от 19.03.15г., МКП БОСС УГО Дог.б/н от 12.02.15г., ОАО "Дальвостокагропром проект" Дог.№ 1/15/31 от 28.03.15г.</t>
  </si>
  <si>
    <t>июль</t>
  </si>
  <si>
    <t>МАУК МЦКД "Горизонт" УГО ИП Прищепа Ю.Н. дог.2 от 19.05.15 на сумму 300.00 тыс.рублей, МАУК "ДК"Дружба" УГО договор № 2 от 03.03.15 на сумму   500,0 т.р. ИП Пинчук В.В. , дог №0320300017715000008-0093220-01 от 19,03,15 г. ООО Стройпроектсервис - 134,44 т.р.;дог №0320300017715000009-0093220-01 от 25,03,15 г. - 441,06 т.р. ООО "Примстройлюкс"; ИП Кан А.В Договор №40/2015 от 23.04.2015г.; дог. №624 от 03,03,15 г. - 236,24 т.р. МУП "Уссурийск-Водоканал"; ООО "Бельведер" Контракт №032030001771500013-0093220-01 от 06.05.2015г. ; ООО "Бюро Технической Документации" Контракт №0320300017715000015-0093220-02 от 22.05.2015г.; дог. №14-15 от 17,03,15 г. - 98,416 т.р. ООО "Монарх-Дизайн"; Договор №1 КР-2015 от 31.03.2015 г.ООО "Рома", Договор № 7 от 15.05.2015 на 400.00 тыс.рублей</t>
  </si>
  <si>
    <t>МК № 0320300021815000002-0105055 от 12 мая 2015 г.-начало работ.                                                                      Оплачено:30%- 812214(кресла в зал); 256200- кресла в дир.ложу.</t>
  </si>
  <si>
    <t>Дог. № 5 от 27.02.2015 с ООО «Мастерская Валерия Гребенникова» дог.№5/2015от 02.02.15г. - 119,5 т.р.                                                  ООО "Компания Джаз №; дог.№5/2015 от 02.02.15г. - 271,35 т.р.                                                                                                           ООО "Компания Джаз" договора №26/2015от16.03.15г. - 198,66 т.р.                                                                                              ИП Тутаев; дог.№26/2015от16.03.15г - 85,14 т.р.                                                                               ИП Тутаев контракт.№23-03/2015от03.03.15г. - 59,4 т.р. ООО "Компания Джаз";                                                           контракт.№23-03/2015от03.03.15г.- 138,6 т.р. ООО "Компания Джаз"№25/2015от12.03.15г-25,69 т.р.ООО "Компания Джаз"             .</t>
  </si>
  <si>
    <t>87</t>
  </si>
  <si>
    <t>100</t>
  </si>
  <si>
    <r>
      <t xml:space="preserve"> </t>
    </r>
    <r>
      <rPr>
        <b/>
        <sz val="14"/>
        <rFont val="Times New Roman"/>
        <family val="1"/>
      </rPr>
      <t>Обеспечение жителей Уссурийского городского округа культурно-досуговыми услугами</t>
    </r>
  </si>
  <si>
    <t>Отчёт об исполнении  муниципальной программы " Развитие культуры и искусства  Уссурийского городского округа 2014-2016 гг" на 01.07.2015 г.</t>
  </si>
  <si>
    <r>
      <rPr>
        <b/>
        <u val="single"/>
        <sz val="18"/>
        <rFont val="Times New Roman"/>
        <family val="1"/>
      </rPr>
      <t>МАУК ДК "Дружба" УГО</t>
    </r>
    <r>
      <rPr>
        <b/>
        <sz val="18"/>
        <rFont val="Times New Roman"/>
        <family val="1"/>
      </rPr>
      <t xml:space="preserve">: Масленица: </t>
    </r>
    <r>
      <rPr>
        <sz val="18"/>
        <rFont val="Times New Roman"/>
        <family val="1"/>
      </rPr>
      <t>89 246,78 руб</t>
    </r>
    <r>
      <rPr>
        <b/>
        <sz val="18"/>
        <rFont val="Times New Roman"/>
        <family val="1"/>
      </rPr>
      <t xml:space="preserve">. </t>
    </r>
    <r>
      <rPr>
        <sz val="18"/>
        <rFont val="Times New Roman"/>
        <family val="1"/>
      </rPr>
      <t xml:space="preserve">(6 000-автовышка, 42 574 руб.-изготовление баннеров, кадушка деревянная- 1 928 руб., оракал красные и оранжевый-2 578,18 руб., пластик, шурупы, такань для пощива, ленты, призы, подарки, веревка 20 м, пенопласт); </t>
    </r>
    <r>
      <rPr>
        <b/>
        <sz val="18"/>
        <rFont val="Times New Roman"/>
        <family val="1"/>
      </rPr>
      <t xml:space="preserve">День Победы: </t>
    </r>
    <r>
      <rPr>
        <sz val="18"/>
        <rFont val="Times New Roman"/>
        <family val="1"/>
      </rPr>
      <t>74 459,57 руб.(ткань для костюмов, строительные материалы, баннеры для автомобилей, услуги художников и швеи).</t>
    </r>
    <r>
      <rPr>
        <b/>
        <sz val="18"/>
        <rFont val="Times New Roman"/>
        <family val="1"/>
      </rPr>
      <t xml:space="preserve"> </t>
    </r>
    <r>
      <rPr>
        <b/>
        <u val="single"/>
        <sz val="18"/>
        <rFont val="Times New Roman"/>
        <family val="1"/>
      </rPr>
      <t>МАКДУ ЦКД "Искра" УГО:</t>
    </r>
    <r>
      <rPr>
        <b/>
        <sz val="18"/>
        <rFont val="Times New Roman"/>
        <family val="1"/>
      </rPr>
      <t xml:space="preserve"> Масленица: </t>
    </r>
    <r>
      <rPr>
        <sz val="18"/>
        <rFont val="Times New Roman"/>
        <family val="1"/>
      </rPr>
      <t xml:space="preserve">95 526  руб. (приобретение ткани на пошив, приобретение шерстяных ниток, приобретение ценных призов, изготовление баннеров на Зеленый остров, изготовление афиш), </t>
    </r>
    <r>
      <rPr>
        <b/>
        <sz val="18"/>
        <rFont val="Times New Roman"/>
        <family val="1"/>
      </rPr>
      <t>День защитника Отечества</t>
    </r>
    <r>
      <rPr>
        <sz val="18"/>
        <rFont val="Times New Roman"/>
        <family val="1"/>
      </rPr>
      <t xml:space="preserve">:40 000 руб.-оплата за предоставление звукового и светового оборудования, </t>
    </r>
    <r>
      <rPr>
        <b/>
        <sz val="18"/>
        <rFont val="Times New Roman"/>
        <family val="1"/>
      </rPr>
      <t xml:space="preserve">День Победы: </t>
    </r>
    <r>
      <rPr>
        <sz val="18"/>
        <rFont val="Times New Roman"/>
        <family val="1"/>
      </rPr>
      <t xml:space="preserve">122 340 руб. (приобретение ткани, подарков).; </t>
    </r>
    <r>
      <rPr>
        <b/>
        <u val="single"/>
        <sz val="18"/>
        <rFont val="Times New Roman"/>
        <family val="1"/>
      </rPr>
      <t>МБУК"ЦКС" УГО</t>
    </r>
    <r>
      <rPr>
        <sz val="18"/>
        <rFont val="Times New Roman"/>
        <family val="1"/>
      </rPr>
      <t xml:space="preserve">: </t>
    </r>
    <r>
      <rPr>
        <b/>
        <sz val="18"/>
        <rFont val="Times New Roman"/>
        <family val="1"/>
      </rPr>
      <t>Масленица</t>
    </r>
    <r>
      <rPr>
        <sz val="18"/>
        <rFont val="Times New Roman"/>
        <family val="1"/>
      </rPr>
      <t xml:space="preserve">: 32 330 руб.(приобретение ткани, сувенирной продукции, спортинвентаря), </t>
    </r>
    <r>
      <rPr>
        <b/>
        <sz val="18"/>
        <rFont val="Times New Roman"/>
        <family val="1"/>
      </rPr>
      <t xml:space="preserve">День Победы: </t>
    </r>
    <r>
      <rPr>
        <sz val="18"/>
        <rFont val="Times New Roman"/>
        <family val="1"/>
      </rPr>
      <t xml:space="preserve">36 300 руб. (георгиевские ленты, батарейкиЮ, подарочная продукция); </t>
    </r>
    <r>
      <rPr>
        <b/>
        <u val="single"/>
        <sz val="18"/>
        <rFont val="Times New Roman"/>
        <family val="1"/>
      </rPr>
      <t>МАУК МЦКД "Горизонт" УГО:</t>
    </r>
    <r>
      <rPr>
        <u val="single"/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Масленица</t>
    </r>
    <r>
      <rPr>
        <sz val="18"/>
        <rFont val="Times New Roman"/>
        <family val="1"/>
      </rPr>
      <t xml:space="preserve">:  30 000 руб. (приобретение ткани, призов); </t>
    </r>
    <r>
      <rPr>
        <b/>
        <u val="single"/>
        <sz val="18"/>
        <rFont val="Times New Roman"/>
        <family val="1"/>
      </rPr>
      <t>МАУК "Городские парки"</t>
    </r>
    <r>
      <rPr>
        <sz val="18"/>
        <rFont val="Times New Roman"/>
        <family val="1"/>
      </rPr>
      <t xml:space="preserve">: </t>
    </r>
    <r>
      <rPr>
        <b/>
        <sz val="18"/>
        <rFont val="Times New Roman"/>
        <family val="1"/>
      </rPr>
      <t>Масленица</t>
    </r>
    <r>
      <rPr>
        <sz val="18"/>
        <rFont val="Times New Roman"/>
        <family val="1"/>
      </rPr>
      <t xml:space="preserve">:473 440,98 руб. в том числе 4676,14-установка деревянных опор, 96133,23-электромонтажные работы, 28492,67 руб.-демонтаж временной линии эл.передач, 195 000 руб.-приобретение мобильного ограждения, 10 000 -доставка груза мобильного ограждения, 10178,30 (аренда биотуалетов, 5895,55 -вывоз мусора, 8330 -установка бревна перекладины 70133,98- демонтаж малой архитектурной формы 44601,11 демонтаж ледяных блоков.) </t>
    </r>
    <r>
      <rPr>
        <b/>
        <u val="single"/>
        <sz val="18"/>
        <rFont val="Times New Roman"/>
        <family val="1"/>
      </rPr>
      <t xml:space="preserve">МБУК "ЦБС" УГО: </t>
    </r>
    <r>
      <rPr>
        <b/>
        <sz val="18"/>
        <rFont val="Times New Roman"/>
        <family val="1"/>
      </rPr>
      <t xml:space="preserve">Масленица: </t>
    </r>
    <r>
      <rPr>
        <sz val="18"/>
        <rFont val="Times New Roman"/>
        <family val="1"/>
      </rPr>
      <t xml:space="preserve">9 198 руб.( приобретение ткани, лент, резинки, реквизит, баннер), </t>
    </r>
    <r>
      <rPr>
        <b/>
        <u val="single"/>
        <sz val="18"/>
        <rFont val="Times New Roman"/>
        <family val="1"/>
      </rPr>
      <t xml:space="preserve">МБУК "Театр им. В.Ф. Комиссаржевской": </t>
    </r>
    <r>
      <rPr>
        <b/>
        <sz val="18"/>
        <rFont val="Times New Roman"/>
        <family val="1"/>
      </rPr>
      <t xml:space="preserve"> Масленица: </t>
    </r>
    <r>
      <rPr>
        <sz val="18"/>
        <rFont val="Times New Roman"/>
        <family val="1"/>
      </rPr>
      <t xml:space="preserve">3 950 руб. (изготовление чучела Масленицы), </t>
    </r>
    <r>
      <rPr>
        <b/>
        <sz val="18"/>
        <rFont val="Times New Roman"/>
        <family val="1"/>
      </rPr>
      <t>День Победы</t>
    </r>
    <r>
      <rPr>
        <sz val="18"/>
        <rFont val="Times New Roman"/>
        <family val="1"/>
      </rPr>
      <t xml:space="preserve">: 99 365 руб.-   расходы на премьеру спектакля, посвященному Дню Победы, </t>
    </r>
    <r>
      <rPr>
        <b/>
        <u val="single"/>
        <sz val="18"/>
        <rFont val="Times New Roman"/>
        <family val="1"/>
      </rPr>
      <t>МБУК "Музей" УГО</t>
    </r>
    <r>
      <rPr>
        <sz val="18"/>
        <rFont val="Times New Roman"/>
        <family val="1"/>
      </rPr>
      <t>:</t>
    </r>
    <r>
      <rPr>
        <b/>
        <sz val="18"/>
        <rFont val="Times New Roman"/>
        <family val="1"/>
      </rPr>
      <t>Масленица:</t>
    </r>
    <r>
      <rPr>
        <sz val="18"/>
        <rFont val="Times New Roman"/>
        <family val="1"/>
      </rPr>
      <t xml:space="preserve"> 102 968,93 руб (5 000 руб.-призы, 2 500 руб.-пластиковые стулья, 1 200 руб.-пластиковая посуда, 60 000 руб.-экспозиция "Чайный дом", 416 руб.-рушники, 1 700 руб.-скатерть, 2 000 руб.-конлитерские изделия, 5 844,06 руб.-изготовление куклы,14 608,87 руб.-пошив костюма, 7 000 руб.-пошивочный материал, 2 700 руб.-разарботка макета.) </t>
    </r>
    <r>
      <rPr>
        <b/>
        <sz val="18"/>
        <rFont val="Times New Roman"/>
        <family val="1"/>
      </rPr>
      <t>День Победы: 115 500 руб.-</t>
    </r>
    <r>
      <rPr>
        <sz val="18"/>
        <rFont val="Times New Roman"/>
        <family val="1"/>
      </rPr>
      <t xml:space="preserve">изготовление печатной продукции; </t>
    </r>
    <r>
      <rPr>
        <b/>
        <u val="single"/>
        <sz val="18"/>
        <rFont val="Times New Roman"/>
        <family val="1"/>
      </rPr>
      <t>МБОУ ДОД "ДШИ"</t>
    </r>
    <r>
      <rPr>
        <sz val="18"/>
        <rFont val="Times New Roman"/>
        <family val="1"/>
      </rPr>
      <t xml:space="preserve">: </t>
    </r>
    <r>
      <rPr>
        <b/>
        <sz val="18"/>
        <rFont val="Times New Roman"/>
        <family val="1"/>
      </rPr>
      <t>Масленица:</t>
    </r>
    <r>
      <rPr>
        <sz val="18"/>
        <rFont val="Times New Roman"/>
        <family val="1"/>
      </rPr>
      <t xml:space="preserve"> 5 000 руб.-призы</t>
    </r>
  </si>
  <si>
    <t>Согласно графиков платежей на 2015 год.</t>
  </si>
  <si>
    <t>апрель, июль, август</t>
  </si>
  <si>
    <t>МАУК ДК "Дружба": 6 000 руб.- оргвзнос конкурс "Тайна. Талант. Виктория", 17000 -оргвзнос ХII фестиваль десткого и молодежного творчества "Folk City Festival". МБОУ ДОД "ДШИ" УГО: 18 800 руб.-оргвзнос конкурс "Танцевальный прибой"</t>
  </si>
  <si>
    <t>МБУК "ЦБС" УГО: размещено 3 извещения на сумму 114 100 руб., отправлена заявка на книги на сумму 286 000 руб.</t>
  </si>
  <si>
    <t>март-июнь</t>
  </si>
  <si>
    <t>Остаток средств (руб.) (План-фин-е)</t>
  </si>
  <si>
    <t>Потребность в дополнительном финансировании</t>
  </si>
  <si>
    <r>
      <t xml:space="preserve">МАУК МЦКД "Горизонт". </t>
    </r>
    <r>
      <rPr>
        <sz val="18"/>
        <rFont val="Times New Roman"/>
        <family val="1"/>
      </rPr>
      <t>Дата проведения: 22-25 апреля 2015 г.</t>
    </r>
  </si>
  <si>
    <r>
      <t>МБУК "ЦБС" УГО:</t>
    </r>
    <r>
      <rPr>
        <sz val="18"/>
        <rFont val="Times New Roman"/>
        <family val="1"/>
      </rPr>
      <t xml:space="preserve"> приобретение персональных компьютеров. Разрабатывается техническое задание на приобретение 4 персональных компьютеров. Извещение о проведении аукциона будет размещено до 31.03.2015 г. Копьютеры будут установлены в филиалах библ. №26 (с. Пуциловка), №25 (с. Раковка), №23 (с. Каменушка).</t>
    </r>
  </si>
  <si>
    <r>
      <t>МБУК "ЦБС" УГО: о</t>
    </r>
    <r>
      <rPr>
        <sz val="18"/>
        <rFont val="Times New Roman"/>
        <family val="1"/>
      </rPr>
      <t>плата за услуги Интернет. Заключен договор с ООО "Ростелеком" (оплата помесячно).</t>
    </r>
  </si>
  <si>
    <r>
      <t xml:space="preserve">МБУК "ЦБС" УГО: </t>
    </r>
    <r>
      <rPr>
        <sz val="18"/>
        <rFont val="Times New Roman"/>
        <family val="1"/>
      </rPr>
      <t>оплата за обслуживание программного обеспечения.</t>
    </r>
  </si>
  <si>
    <r>
      <t xml:space="preserve">МБОУ ДОД "ДШИ" УГО: </t>
    </r>
    <r>
      <rPr>
        <sz val="18"/>
        <color indexed="8"/>
        <rFont val="Times New Roman"/>
        <family val="1"/>
      </rPr>
      <t>Заключен контракт № 5 от 27.02.2015 с ООО "Мастерская Валерия Гребенникова" на поставку народных инструментов (4 балалайки). Ожидаемый срок поставки- 31.03.2015г</t>
    </r>
    <r>
      <rPr>
        <b/>
        <sz val="18"/>
        <color indexed="8"/>
        <rFont val="Times New Roman"/>
        <family val="1"/>
      </rPr>
      <t>.</t>
    </r>
  </si>
  <si>
    <r>
      <t xml:space="preserve">МБУК "ЦКС" УГО: </t>
    </r>
    <r>
      <rPr>
        <sz val="18"/>
        <rFont val="Times New Roman"/>
        <family val="1"/>
      </rPr>
      <t>398 500 руб.-приобретено и оплачено музыкальное акустическое оборудование ДК "Авангард", 283 800 руб -приобретение светотехнического и иного спец. оборудования ДК "Нива", пос. Тимирязевский; 19 800 руб.-приобретение оборудования ДК с. Борисовка; 25 690 руб.-приобретение оборудования ДК "Родина". (заключены договора с ООО №Компания Джаз"). Остаток средств-приобретение микрофонов  (апрель 2015 г.).</t>
    </r>
  </si>
  <si>
    <r>
      <t>МАУК "Городские парки":</t>
    </r>
    <r>
      <rPr>
        <sz val="18"/>
        <rFont val="Times New Roman"/>
        <family val="1"/>
      </rPr>
      <t xml:space="preserve"> Благоустройство детской площадки  в городском парке (Володарского, 33):  планируется выполнение работ по устройству покрытия "Мастерфайб" (март 2015 г. -начата топографическая съемка), обрезка деревьев (март 2015 г.-работы выполнены, оплата работ в апреле 2015 г.), заказан проект детской площадки,  планируется приобретение мягких дестких модулей.</t>
    </r>
  </si>
  <si>
    <t>Увеличение финансирования на празднование Дня Победы на сумму 4 000 000 руб.</t>
  </si>
  <si>
    <t>Обновление фондов на сумму 200 000 руб.</t>
  </si>
  <si>
    <r>
      <rPr>
        <sz val="18"/>
        <rFont val="Times New Roman"/>
        <family val="1"/>
      </rPr>
      <t xml:space="preserve">В течение 2015 г. в соответствии с дорожными картами. </t>
    </r>
    <r>
      <rPr>
        <b/>
        <sz val="18"/>
        <rFont val="Times New Roman"/>
        <family val="1"/>
      </rPr>
      <t>МАУК ДК "Дружба" УГО</t>
    </r>
    <r>
      <rPr>
        <sz val="18"/>
        <rFont val="Times New Roman"/>
        <family val="1"/>
      </rPr>
      <t xml:space="preserve">: 250 000 руб.-кап. ремонт мест общего пользования (туалеты). </t>
    </r>
    <r>
      <rPr>
        <b/>
        <sz val="18"/>
        <rFont val="Times New Roman"/>
        <family val="1"/>
      </rPr>
      <t>МБУК "ЦКС" УГО</t>
    </r>
    <r>
      <rPr>
        <sz val="18"/>
        <rFont val="Times New Roman"/>
        <family val="1"/>
      </rPr>
      <t xml:space="preserve">: Изготовление проектно-сметной документации на кап. ремонт ДК с. Воздвиженка:134 440 руб.-02.03.15 г. проведен аукцион, дата заключения контракта-до30.03.2015 г., дата исполнения контракта-апрель 2015 г.; Кап. ремонт ДК с. Воздвиженка 441 064,87 руб.-аукцион проведен 05.03.2015 г., дата заключения контракта 25.03.2015 г., дата исполнения контракта-июнь 2015 г. (ООО "Примстройлюкс"); Кап. ремонт наружных систем водопровода ДК с. Воздвиженка: 170 495 руб.-аукцион признан несостоявщимся. Повторное размещение аукциона 01.04.2015 г., дата заключения контракта до 11.05.2015 г., дата исполнения контракта-июль 2015 г.; Кап. ремонт канализации и водопровода ДК с. Воздвиженка:запланированная сумма 300 000 руб.; Подключение к централизованной системе холодного водоснабжения ДК с. Воздвиженка: 236 236,19 руб.-заключен договор №624 от 03.03.2015 г. с МУП "Уссурийск-Водоканал"; Проектно-сметная документация на строительство клуба с. Линевичи: 859 381 руб.-01.04.2015 г. размещение извещения о проведении аукциона; Проведение инженерно-геологических изысканий на строительство клуба с. Линевичи: 55 982 руб.(документы подготовлены); Проектно-сметная документация на кап. ремонт зрительного и спортивного зала ДК с. Корсаковка-394 333 руб.-20.04.2015 г.-размещение извещения о проведении аукциона; Проектно-сметная документация на кап. ремонт системы отопления ДК с. Алексее-Никольское-98 416 руб.(освоение средств до 15.04.2015г., заключен договор с ООО "Монарх-дизайн"). </t>
    </r>
    <r>
      <rPr>
        <b/>
        <sz val="18"/>
        <rFont val="Times New Roman"/>
        <family val="1"/>
      </rPr>
      <t>МАУК МЦКД "Горизонт"</t>
    </r>
    <r>
      <rPr>
        <sz val="18"/>
        <rFont val="Times New Roman"/>
        <family val="1"/>
      </rPr>
      <t>: кап. ремонт цоколя, 10 000 руб.-заказана проектно-сметная документация, оплата в апреле 2015 г.</t>
    </r>
  </si>
  <si>
    <r>
      <t xml:space="preserve">МБУК "ЦКС" УГО: </t>
    </r>
    <r>
      <rPr>
        <sz val="18"/>
        <rFont val="Times New Roman"/>
        <family val="1"/>
      </rPr>
      <t xml:space="preserve">40 000 руб.-оплата экспертизы; 99 442 руб.-корректировка проектоно-сметной документации (ЗАО "Дальводпроект"); 39 820 руб.-топография фундамента (ЗАО "Дальводпроект"). Размещено извещение на проведение аукциона 13.03.2015 г., начальная макс. цена контракта-14 363 590 руб. Дата проведения аукциона-06.04.2015 г., дата заключения контракта-до 30.04.2015 г., срок исполнения контракта-31.10.2015 г. </t>
    </r>
  </si>
  <si>
    <r>
      <t xml:space="preserve">МБУК "Театр УГО им. В.Ф. Комиссаржевской": </t>
    </r>
    <r>
      <rPr>
        <sz val="18"/>
        <color indexed="8"/>
        <rFont val="Times New Roman"/>
        <family val="1"/>
      </rPr>
      <t>13.03.15 г.-размещено извещение о аукционе, 16.04.2015 г.-дата проведения аукциона; заключение контракта-май 2015 г., 12 мая 2015 г.-начало работ.</t>
    </r>
  </si>
  <si>
    <t>Благоустройство мест массового отдыха населения (ремонт танцплощадки, туалета, установка лавочек, приобретение аттракционов)</t>
  </si>
  <si>
    <r>
      <t xml:space="preserve">МАКДУ ЦКД "Искра": </t>
    </r>
    <r>
      <rPr>
        <sz val="18"/>
        <rFont val="Times New Roman"/>
        <family val="1"/>
      </rPr>
      <t>Разработано и подписано Положение.Дата проведения 10-12 апреля 2015 г. Заключены договора на приобретение фоторамок, кубков.</t>
    </r>
  </si>
  <si>
    <t>Подписка на периодические и справочные издания для читательских залов (нет трансфертов и недостаточная сумма по программе) на сумму    1 290 000 руб.</t>
  </si>
  <si>
    <t>МБОУ ДОД "ДШИ" УГО: арендная плата 265,1 кв. м. площадей обособленного подразделения п. Тимирязевский в сумме 496 900 руб.   В связи с увеличением штатных единиц (9 человек) в новом учебном году возросла потребность на выплату заработной платы с начислениями в сумме                             4 496 510 руб.</t>
  </si>
  <si>
    <t>В связи с заменой в 2014 г. светового и звукового оборудования (100% износ) возросло потребление электроэнергии на 66,7 тыс. кВт или 406 100 руб.; Недостаточное финансирование на постановочные расходы на сумму 543 800 руб.</t>
  </si>
  <si>
    <t>Отчёт об исполнении  муниципальной программы " Развитие культуры и искусства  Уссурийского городского округа 2014-2016 гг" на 01.04.2015 г.</t>
  </si>
  <si>
    <r>
      <rPr>
        <b/>
        <u val="single"/>
        <sz val="18"/>
        <rFont val="Times New Roman"/>
        <family val="1"/>
      </rPr>
      <t>МАУК ДК "Дружба" УГО</t>
    </r>
    <r>
      <rPr>
        <b/>
        <sz val="18"/>
        <rFont val="Times New Roman"/>
        <family val="1"/>
      </rPr>
      <t xml:space="preserve">: Масленица: </t>
    </r>
    <r>
      <rPr>
        <sz val="18"/>
        <rFont val="Times New Roman"/>
        <family val="1"/>
      </rPr>
      <t>89 246,78 руб</t>
    </r>
    <r>
      <rPr>
        <b/>
        <sz val="18"/>
        <rFont val="Times New Roman"/>
        <family val="1"/>
      </rPr>
      <t xml:space="preserve">. </t>
    </r>
    <r>
      <rPr>
        <sz val="18"/>
        <rFont val="Times New Roman"/>
        <family val="1"/>
      </rPr>
      <t xml:space="preserve">(6 000-автовышка, 42 574 руб.-изготовление баннеров, кадушка деревянная- 1 928 руб., оракал красные и оранжевый-2 578,18 руб., пластик, шурупы, такань для пощива, ленты, призы, подарки, веревка 20 м, пенопласт); </t>
    </r>
    <r>
      <rPr>
        <b/>
        <sz val="18"/>
        <rFont val="Times New Roman"/>
        <family val="1"/>
      </rPr>
      <t xml:space="preserve">День Победы: </t>
    </r>
    <r>
      <rPr>
        <sz val="18"/>
        <rFont val="Times New Roman"/>
        <family val="1"/>
      </rPr>
      <t>74 459,57 руб.(ткань для костюмов, строительные материалы, баннеры для автомобилей, услуги художников и швеи).</t>
    </r>
    <r>
      <rPr>
        <b/>
        <sz val="18"/>
        <rFont val="Times New Roman"/>
        <family val="1"/>
      </rPr>
      <t xml:space="preserve"> </t>
    </r>
    <r>
      <rPr>
        <b/>
        <u val="single"/>
        <sz val="18"/>
        <rFont val="Times New Roman"/>
        <family val="1"/>
      </rPr>
      <t>МАКДУ ЦКД "Искра" УГО:</t>
    </r>
    <r>
      <rPr>
        <b/>
        <sz val="18"/>
        <rFont val="Times New Roman"/>
        <family val="1"/>
      </rPr>
      <t xml:space="preserve"> Масленица: </t>
    </r>
    <r>
      <rPr>
        <sz val="18"/>
        <rFont val="Times New Roman"/>
        <family val="1"/>
      </rPr>
      <t xml:space="preserve">95 526  руб. (приобретение ткани на пошив, приобретение шерстяных ниток, приобретение ценных призов, изготовление баннеров на Зеленый остров, изготовление афиш), </t>
    </r>
    <r>
      <rPr>
        <b/>
        <sz val="18"/>
        <rFont val="Times New Roman"/>
        <family val="1"/>
      </rPr>
      <t>День защитника Отечества</t>
    </r>
    <r>
      <rPr>
        <sz val="18"/>
        <rFont val="Times New Roman"/>
        <family val="1"/>
      </rPr>
      <t xml:space="preserve">:40 000 руб.-оплата за предоставление звукового и светового оборудования, </t>
    </r>
    <r>
      <rPr>
        <b/>
        <sz val="18"/>
        <rFont val="Times New Roman"/>
        <family val="1"/>
      </rPr>
      <t xml:space="preserve">День Победы: </t>
    </r>
    <r>
      <rPr>
        <sz val="18"/>
        <rFont val="Times New Roman"/>
        <family val="1"/>
      </rPr>
      <t xml:space="preserve">122 340 руб. (приобретение ткани, подарков).; </t>
    </r>
    <r>
      <rPr>
        <b/>
        <u val="single"/>
        <sz val="18"/>
        <rFont val="Times New Roman"/>
        <family val="1"/>
      </rPr>
      <t>МБУК"ЦКС" УГО</t>
    </r>
    <r>
      <rPr>
        <sz val="18"/>
        <rFont val="Times New Roman"/>
        <family val="1"/>
      </rPr>
      <t xml:space="preserve">: </t>
    </r>
    <r>
      <rPr>
        <b/>
        <sz val="18"/>
        <rFont val="Times New Roman"/>
        <family val="1"/>
      </rPr>
      <t>Масленица</t>
    </r>
    <r>
      <rPr>
        <sz val="18"/>
        <rFont val="Times New Roman"/>
        <family val="1"/>
      </rPr>
      <t xml:space="preserve">: 32 330 руб.(приобретение ткани, сувенирной продукции, спортинвентаря), </t>
    </r>
    <r>
      <rPr>
        <b/>
        <sz val="18"/>
        <rFont val="Times New Roman"/>
        <family val="1"/>
      </rPr>
      <t xml:space="preserve">День Победы: </t>
    </r>
    <r>
      <rPr>
        <sz val="18"/>
        <rFont val="Times New Roman"/>
        <family val="1"/>
      </rPr>
      <t xml:space="preserve">36 300 руб. (георгиевские ленты, батарейкиЮ, подарочная продукция); </t>
    </r>
    <r>
      <rPr>
        <b/>
        <u val="single"/>
        <sz val="18"/>
        <rFont val="Times New Roman"/>
        <family val="1"/>
      </rPr>
      <t>МАУК МЦКД "Горизонт" УГО:</t>
    </r>
    <r>
      <rPr>
        <u val="single"/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Масленица</t>
    </r>
    <r>
      <rPr>
        <sz val="18"/>
        <rFont val="Times New Roman"/>
        <family val="1"/>
      </rPr>
      <t xml:space="preserve">:  30 000 руб. (приобретение ткани, призов); </t>
    </r>
    <r>
      <rPr>
        <b/>
        <u val="single"/>
        <sz val="18"/>
        <rFont val="Times New Roman"/>
        <family val="1"/>
      </rPr>
      <t>МАУК "Городские парки"</t>
    </r>
    <r>
      <rPr>
        <sz val="18"/>
        <rFont val="Times New Roman"/>
        <family val="1"/>
      </rPr>
      <t xml:space="preserve">: </t>
    </r>
    <r>
      <rPr>
        <b/>
        <sz val="18"/>
        <rFont val="Times New Roman"/>
        <family val="1"/>
      </rPr>
      <t>Масленица</t>
    </r>
    <r>
      <rPr>
        <sz val="18"/>
        <rFont val="Times New Roman"/>
        <family val="1"/>
      </rPr>
      <t xml:space="preserve">:473 440,98 руб. в том числе 4676,14-установка деревянных опор, 96133,23-электромонтажные работы, 28492,67 руб.-демонтаж временной линии эл.передач, 195 000 руб.-приобретение мобильного ограждения, 10 000 -доставка груза мобильного ограждения, 10178,30 (аренда биотуалетов, 5895,55 -вывоз мусора, 8330 -установка бревна перекладины 70133,98- демонтаж малой архитектурной формы, 44601,11- демонтаж ледяных блоков.) </t>
    </r>
    <r>
      <rPr>
        <b/>
        <u val="single"/>
        <sz val="18"/>
        <rFont val="Times New Roman"/>
        <family val="1"/>
      </rPr>
      <t xml:space="preserve">МБУК "ЦБС" УГО: </t>
    </r>
    <r>
      <rPr>
        <b/>
        <sz val="18"/>
        <rFont val="Times New Roman"/>
        <family val="1"/>
      </rPr>
      <t xml:space="preserve">Масленица: </t>
    </r>
    <r>
      <rPr>
        <sz val="18"/>
        <rFont val="Times New Roman"/>
        <family val="1"/>
      </rPr>
      <t xml:space="preserve">9 198 руб.( приобретение ткани, лент, резинки, реквизит, баннер), </t>
    </r>
    <r>
      <rPr>
        <b/>
        <u val="single"/>
        <sz val="18"/>
        <rFont val="Times New Roman"/>
        <family val="1"/>
      </rPr>
      <t xml:space="preserve">МБУК "Театр им. В.Ф. Комиссаржевской": </t>
    </r>
    <r>
      <rPr>
        <b/>
        <sz val="18"/>
        <rFont val="Times New Roman"/>
        <family val="1"/>
      </rPr>
      <t xml:space="preserve"> Масленица: </t>
    </r>
    <r>
      <rPr>
        <sz val="18"/>
        <rFont val="Times New Roman"/>
        <family val="1"/>
      </rPr>
      <t xml:space="preserve">3 950 руб. (изготовление чучела Масленицы), </t>
    </r>
    <r>
      <rPr>
        <b/>
        <sz val="18"/>
        <rFont val="Times New Roman"/>
        <family val="1"/>
      </rPr>
      <t>День Победы</t>
    </r>
    <r>
      <rPr>
        <sz val="18"/>
        <rFont val="Times New Roman"/>
        <family val="1"/>
      </rPr>
      <t xml:space="preserve">: 99 365 руб.-   расходы на премьеру спектакля, посвященному Дню Победы, </t>
    </r>
    <r>
      <rPr>
        <b/>
        <u val="single"/>
        <sz val="18"/>
        <rFont val="Times New Roman"/>
        <family val="1"/>
      </rPr>
      <t>МБУК "Музей" УГО</t>
    </r>
    <r>
      <rPr>
        <sz val="18"/>
        <rFont val="Times New Roman"/>
        <family val="1"/>
      </rPr>
      <t>:</t>
    </r>
    <r>
      <rPr>
        <b/>
        <sz val="18"/>
        <rFont val="Times New Roman"/>
        <family val="1"/>
      </rPr>
      <t>Масленица:</t>
    </r>
    <r>
      <rPr>
        <sz val="18"/>
        <rFont val="Times New Roman"/>
        <family val="1"/>
      </rPr>
      <t xml:space="preserve"> 102 968,93 руб (5 000 руб.-призы, 2 500 руб.-пластиковые стулья, 1 200 руб.-пластиковая посуда, 60 000 руб.-экспозиция "Чайный дом", 416 руб.-рушники, 1 700 руб.-скатерть, 2 000 руб.-конлитерские изделия, 5 844,06 руб.-изготовление куклы,14 608,87 руб.-пошив костюма, 7 000 руб.-пошивочный материал, 2 700 руб.-разарботка макета.) </t>
    </r>
    <r>
      <rPr>
        <b/>
        <sz val="18"/>
        <rFont val="Times New Roman"/>
        <family val="1"/>
      </rPr>
      <t>День Победы: 115 500 руб.-</t>
    </r>
    <r>
      <rPr>
        <sz val="18"/>
        <rFont val="Times New Roman"/>
        <family val="1"/>
      </rPr>
      <t xml:space="preserve">изготовление печатной продукции; </t>
    </r>
    <r>
      <rPr>
        <b/>
        <u val="single"/>
        <sz val="18"/>
        <rFont val="Times New Roman"/>
        <family val="1"/>
      </rPr>
      <t>МБОУ ДОД "ДШИ"</t>
    </r>
    <r>
      <rPr>
        <sz val="18"/>
        <rFont val="Times New Roman"/>
        <family val="1"/>
      </rPr>
      <t xml:space="preserve">: </t>
    </r>
    <r>
      <rPr>
        <b/>
        <sz val="18"/>
        <rFont val="Times New Roman"/>
        <family val="1"/>
      </rPr>
      <t>Масленица:</t>
    </r>
    <r>
      <rPr>
        <sz val="18"/>
        <rFont val="Times New Roman"/>
        <family val="1"/>
      </rPr>
      <t xml:space="preserve"> 5 000 руб.-призы</t>
    </r>
  </si>
  <si>
    <r>
      <t xml:space="preserve">МБУК "ЦКС" УГО: </t>
    </r>
    <r>
      <rPr>
        <sz val="18"/>
        <rFont val="Times New Roman"/>
        <family val="1"/>
      </rPr>
      <t xml:space="preserve">40 000 руб.-оплата экспертизы; 99 442 руб.-корректировка проектно-сметной документации (ЗАО "Дальводпроект"); 39 820 руб.-топография фундамента (ЗАО "Дальводпроект").  Размещено извещение на проведение аукциона 13.03.2015 г., начальная макс. цена контракта-14 363 590 руб. Дата проведения аукциона-06.04.2015 г., дата заключения контракта-до 30.04.2015 г., срок исполнения контракта-31.10.2015 г. </t>
    </r>
  </si>
  <si>
    <r>
      <rPr>
        <sz val="18"/>
        <rFont val="Times New Roman"/>
        <family val="1"/>
      </rPr>
      <t xml:space="preserve">В течение 2015 г. в соответствии с дорожными картами. </t>
    </r>
    <r>
      <rPr>
        <b/>
        <u val="single"/>
        <sz val="18"/>
        <rFont val="Times New Roman"/>
        <family val="1"/>
      </rPr>
      <t>МАУК ДК "Дружба" УГО</t>
    </r>
    <r>
      <rPr>
        <sz val="18"/>
        <rFont val="Times New Roman"/>
        <family val="1"/>
      </rPr>
      <t xml:space="preserve">: 250 000 руб.-кап. ремонт мест общего пользования (туалеты). </t>
    </r>
    <r>
      <rPr>
        <b/>
        <u val="single"/>
        <sz val="18"/>
        <rFont val="Times New Roman"/>
        <family val="1"/>
      </rPr>
      <t>МБУК "ЦКС" УГО</t>
    </r>
    <r>
      <rPr>
        <sz val="18"/>
        <rFont val="Times New Roman"/>
        <family val="1"/>
      </rPr>
      <t xml:space="preserve">: Изготовление проектно-сметной документации на кап. ремонт ДК с. Воздвиженка:134 440 руб.-02.03.15 г. проведен аукцион, дата исполнения контракта-апрель 2015 г.; Кап. ремонт (благоустройство) ДК с. Воздвиженка 441 064,87 руб.-аукцион проведен 05.03.2015 г., дата исполнения контракта-июнь 2015 г. (ООО "Примстройлюкс"); Кап. ремонт наружных систем водопровода ДК с. Воздвиженка: 170 495 руб.-аукцион признан несостоявщимся, повторный аукцион 16.04.2015 г., дата заключения контракта до 11.05.2015 г., дата исполнения контракта-июль 2015 г.; Кап. ремонт канализации и водопровода ДК с. Воздвиженка:запланированная сумма 300 000 руб.; Подключение к централизованной системе холодного водоснабжения ДК с. Воздвиженка: 236 236,19 руб.-заключен договор №624 от 03.03.2015 г. с МУП "Уссурийск-Водоканал"; Проектно-сметная документация на строительство клуба с. Линевичи: 859 381 руб.-01.04.2015 г. размещение извещения о проведении аукциона, 20.04.15г.-проведение аукциона, заключение контракта-май 2015 г., срок исполнения-июль 2015 г.; Проведение инженерно-геологических изысканий на строительство клуба с. Линевичи: 55 982 руб.(документы подготовлены); Проектно-сметная документация на кап. ремонт зрительного и спортивного зала ДК с. Корсаковка-394 333 руб.-20.04.2015 г.-размещение извещения о проведении аукциона-20.04.2015 г.; Проектно-сметная документация на кап. ремонт системы отопления ДК с. Алексее-Никольское-98 416 руб.(освоение средств до 15.04.2015г., заключен договор с ООО "Монарх-дизайн"). </t>
    </r>
    <r>
      <rPr>
        <b/>
        <u val="single"/>
        <sz val="18"/>
        <rFont val="Times New Roman"/>
        <family val="1"/>
      </rPr>
      <t>МАУК МЦКД "Горизонт"</t>
    </r>
    <r>
      <rPr>
        <sz val="18"/>
        <rFont val="Times New Roman"/>
        <family val="1"/>
      </rPr>
      <t>: кап. ремонт цоколя, 10 000 руб.-заказана проектно-сметная документация, оплата в апреле 2015 г.</t>
    </r>
  </si>
  <si>
    <t>Срок исполнения (размещения закупок)</t>
  </si>
  <si>
    <t>Объем финансирования на 2015 год</t>
  </si>
  <si>
    <t>в т.ч. по кварталам</t>
  </si>
  <si>
    <t>I</t>
  </si>
  <si>
    <t>II</t>
  </si>
  <si>
    <t>III</t>
  </si>
  <si>
    <t>IV</t>
  </si>
  <si>
    <t>Выполнено</t>
  </si>
  <si>
    <t>Фактически освоена</t>
  </si>
  <si>
    <t>т.р.</t>
  </si>
  <si>
    <t>%</t>
  </si>
  <si>
    <t>Экономия бюджетных средств</t>
  </si>
  <si>
    <t>апрель-ноябрь</t>
  </si>
  <si>
    <t>дог №0320300017715000008-0093220-01 от 19,03,15 г. ООО Стройпроектсервис - 134,44 т.р.дог №0320300017715000009-0093220-01 от 25,03,15 г. - 441,06 т.р. ООО "Примстройлюкс"дог.№1/15-17 от 10.03.15 - 55,98 т.р. ОАО "Дальвостокагропромпроект"дог. №624 от 03,03,15 г. - 236,24 т.р. МУП "Уссурийск-Водоканал"дог. №14-15 от 17,03,15 г. - 98,416 т.р. ООО "Монарх-Дизайн"</t>
  </si>
  <si>
    <t>февраль-декабрь</t>
  </si>
  <si>
    <t>февраль-апрель</t>
  </si>
  <si>
    <t>Договора с ед поставщиком</t>
  </si>
  <si>
    <t>Мун.конт.№4 от 10.03.15г.с ООО Торговый Дом "Феникс" пополн. книж. фон.; Мун.контр.№1 от 13.02.15г. С ООО "Издательство АСТ"пополн. книж. фон.; Контр.№2 от 20.02.15г, с ОАО "ОЛМА Медиа Групп"попол.книжн.фонда., Контр.№407/04 от 01.04.15г. с ООО "САМПИ" попол.книж.фонд., Контр.№6 от 02.04.15г. с ООО "Издательство"Эксмо"попол.книж.фонда., Контр.№2015/054/16 от 29.04.15г.с ФГБУ(Росс. Госуд.библ.), Под.лицо физ.лицу для приобр.)5кн.) у ИП Колегова И.В.</t>
  </si>
  <si>
    <t xml:space="preserve">апрель-июнь </t>
  </si>
  <si>
    <t>Дог.№308842340 от 13.03.15г. Услуги за пользованием интернет</t>
  </si>
  <si>
    <t>декабрь</t>
  </si>
  <si>
    <t xml:space="preserve"> контракт № 5 от 27.02.2015 с ООО "Мастерская Валерия Гребенникова"на  поставку народных инструментов - 303100 руб. Инструменты поставлены 24.03.2015г. и приняты приёмочной  комиссией, оплата произведена.</t>
  </si>
  <si>
    <t>Поведены следующие мероприятия: Масленица, День защитника Отечества, день 8 марта, День победы, День работника культуры, День защиты детей.                          Договора с ед поставщиком.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</si>
</sst>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2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8"/>
      <color indexed="8"/>
      <name val="Times New Roman"/>
      <family val="1"/>
    </font>
    <font>
      <sz val="10"/>
      <color indexed="12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2"/>
      <name val="Times New Roman"/>
      <family val="1"/>
    </font>
    <font>
      <b/>
      <sz val="13"/>
      <color indexed="8"/>
      <name val="Times New Roman"/>
      <family val="1"/>
    </font>
    <font>
      <sz val="18"/>
      <color indexed="12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u val="single"/>
      <sz val="18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91">
    <xf numFmtId="0" fontId="0" fillId="0" borderId="0" xfId="0" applyAlignment="1">
      <alignment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justify" wrapText="1"/>
      <protection/>
    </xf>
    <xf numFmtId="0" fontId="5" fillId="0" borderId="0" xfId="52" applyFont="1" applyFill="1" applyAlignment="1">
      <alignment horizontal="center" vertical="justify" wrapText="1"/>
      <protection/>
    </xf>
    <xf numFmtId="0" fontId="4" fillId="0" borderId="0" xfId="52" applyFont="1" applyFill="1" applyBorder="1" applyAlignment="1">
      <alignment horizontal="center" vertical="justify" wrapText="1"/>
      <protection/>
    </xf>
    <xf numFmtId="0" fontId="6" fillId="0" borderId="10" xfId="52" applyFont="1" applyFill="1" applyBorder="1" applyAlignment="1">
      <alignment horizontal="center" vertical="center" textRotation="90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left" vertical="top" wrapText="1"/>
      <protection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left" vertical="top" wrapText="1"/>
      <protection/>
    </xf>
    <xf numFmtId="2" fontId="4" fillId="0" borderId="12" xfId="52" applyNumberFormat="1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left" vertical="center" wrapText="1"/>
      <protection/>
    </xf>
    <xf numFmtId="0" fontId="10" fillId="0" borderId="11" xfId="52" applyFont="1" applyFill="1" applyBorder="1" applyAlignment="1">
      <alignment horizontal="left" vertical="top" wrapText="1"/>
      <protection/>
    </xf>
    <xf numFmtId="0" fontId="10" fillId="0" borderId="12" xfId="52" applyFont="1" applyFill="1" applyBorder="1" applyAlignment="1">
      <alignment horizontal="left" vertical="top" wrapText="1"/>
      <protection/>
    </xf>
    <xf numFmtId="0" fontId="10" fillId="0" borderId="13" xfId="52" applyFont="1" applyFill="1" applyBorder="1" applyAlignment="1">
      <alignment horizontal="left" vertical="top" wrapText="1"/>
      <protection/>
    </xf>
    <xf numFmtId="0" fontId="9" fillId="0" borderId="14" xfId="52" applyNumberFormat="1" applyFont="1" applyFill="1" applyBorder="1" applyAlignment="1">
      <alignment horizontal="left" vertical="top" wrapText="1"/>
      <protection/>
    </xf>
    <xf numFmtId="0" fontId="13" fillId="0" borderId="0" xfId="52" applyFont="1" applyFill="1" applyAlignment="1">
      <alignment horizontal="center" vertical="justify" wrapText="1"/>
      <protection/>
    </xf>
    <xf numFmtId="0" fontId="9" fillId="0" borderId="15" xfId="52" applyNumberFormat="1" applyFont="1" applyFill="1" applyBorder="1" applyAlignment="1">
      <alignment horizontal="left" vertical="top" wrapText="1"/>
      <protection/>
    </xf>
    <xf numFmtId="0" fontId="15" fillId="0" borderId="10" xfId="52" applyFont="1" applyFill="1" applyBorder="1" applyAlignment="1">
      <alignment horizontal="left" vertical="center" wrapText="1"/>
      <protection/>
    </xf>
    <xf numFmtId="2" fontId="12" fillId="0" borderId="10" xfId="52" applyNumberFormat="1" applyFont="1" applyFill="1" applyBorder="1" applyAlignment="1">
      <alignment horizontal="left" vertical="center" wrapText="1"/>
      <protection/>
    </xf>
    <xf numFmtId="2" fontId="14" fillId="0" borderId="10" xfId="52" applyNumberFormat="1" applyFont="1" applyFill="1" applyBorder="1" applyAlignment="1">
      <alignment horizontal="left" vertical="center" wrapText="1"/>
      <protection/>
    </xf>
    <xf numFmtId="2" fontId="14" fillId="0" borderId="10" xfId="52" applyNumberFormat="1" applyFont="1" applyFill="1" applyBorder="1" applyAlignment="1">
      <alignment horizontal="center" vertical="center" wrapText="1"/>
      <protection/>
    </xf>
    <xf numFmtId="2" fontId="10" fillId="0" borderId="10" xfId="52" applyNumberFormat="1" applyFont="1" applyFill="1" applyBorder="1" applyAlignment="1">
      <alignment vertical="center" wrapTex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2" fontId="16" fillId="0" borderId="10" xfId="52" applyNumberFormat="1" applyFont="1" applyFill="1" applyBorder="1" applyAlignment="1">
      <alignment horizontal="center" vertical="center" wrapText="1"/>
      <protection/>
    </xf>
    <xf numFmtId="2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2" fontId="5" fillId="0" borderId="0" xfId="52" applyNumberFormat="1" applyFont="1" applyFill="1" applyAlignment="1">
      <alignment horizontal="center" vertical="justify" wrapText="1"/>
      <protection/>
    </xf>
    <xf numFmtId="2" fontId="10" fillId="0" borderId="10" xfId="52" applyNumberFormat="1" applyFont="1" applyFill="1" applyBorder="1" applyAlignment="1">
      <alignment horizontal="left" vertical="center" wrapText="1"/>
      <protection/>
    </xf>
    <xf numFmtId="2" fontId="9" fillId="0" borderId="10" xfId="52" applyNumberFormat="1" applyFont="1" applyFill="1" applyBorder="1" applyAlignment="1">
      <alignment horizontal="left" vertical="center" wrapText="1"/>
      <protection/>
    </xf>
    <xf numFmtId="2" fontId="9" fillId="0" borderId="10" xfId="52" applyNumberFormat="1" applyFont="1" applyFill="1" applyBorder="1" applyAlignment="1">
      <alignment horizontal="center" vertical="center" wrapText="1"/>
      <protection/>
    </xf>
    <xf numFmtId="2" fontId="4" fillId="0" borderId="16" xfId="52" applyNumberFormat="1" applyFont="1" applyFill="1" applyBorder="1" applyAlignment="1">
      <alignment horizontal="center" vertical="center" wrapText="1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2" fontId="18" fillId="0" borderId="10" xfId="52" applyNumberFormat="1" applyFont="1" applyFill="1" applyBorder="1" applyAlignment="1">
      <alignment horizontal="center" vertical="center" wrapText="1"/>
      <protection/>
    </xf>
    <xf numFmtId="0" fontId="10" fillId="0" borderId="17" xfId="52" applyFont="1" applyFill="1" applyBorder="1" applyAlignment="1">
      <alignment horizontal="left" vertical="center" wrapText="1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1" fillId="0" borderId="16" xfId="52" applyFont="1" applyFill="1" applyBorder="1">
      <alignment/>
      <protection/>
    </xf>
    <xf numFmtId="2" fontId="10" fillId="0" borderId="10" xfId="52" applyNumberFormat="1" applyFont="1" applyFill="1" applyBorder="1" applyAlignment="1">
      <alignment horizontal="justify" vertical="justify" wrapText="1"/>
      <protection/>
    </xf>
    <xf numFmtId="0" fontId="4" fillId="0" borderId="0" xfId="52" applyFont="1" applyFill="1" applyAlignment="1">
      <alignment horizontal="justify" vertical="justify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horizontal="right" vertical="justify" wrapText="1"/>
      <protection/>
    </xf>
    <xf numFmtId="2" fontId="4" fillId="0" borderId="0" xfId="52" applyNumberFormat="1" applyFont="1" applyFill="1" applyAlignment="1">
      <alignment horizontal="center" vertical="justify" wrapText="1"/>
      <protection/>
    </xf>
    <xf numFmtId="0" fontId="4" fillId="0" borderId="0" xfId="52" applyFont="1" applyFill="1" applyAlignment="1">
      <alignment vertical="justify" wrapText="1"/>
      <protection/>
    </xf>
    <xf numFmtId="0" fontId="10" fillId="0" borderId="0" xfId="52" applyFont="1" applyFill="1" applyAlignment="1">
      <alignment horizontal="left" vertical="justify" wrapText="1"/>
      <protection/>
    </xf>
    <xf numFmtId="0" fontId="19" fillId="0" borderId="0" xfId="52" applyFont="1" applyFill="1" applyAlignment="1">
      <alignment horizontal="left" vertical="justify" wrapText="1"/>
      <protection/>
    </xf>
    <xf numFmtId="0" fontId="19" fillId="0" borderId="0" xfId="52" applyFont="1" applyFill="1" applyAlignment="1">
      <alignment horizontal="center" vertical="justify" wrapText="1"/>
      <protection/>
    </xf>
    <xf numFmtId="0" fontId="19" fillId="0" borderId="0" xfId="52" applyFont="1" applyFill="1" applyAlignment="1">
      <alignment horizontal="justify" vertical="justify" wrapText="1"/>
      <protection/>
    </xf>
    <xf numFmtId="0" fontId="5" fillId="0" borderId="0" xfId="52" applyFont="1" applyFill="1" applyAlignment="1">
      <alignment horizontal="justify" vertical="justify" wrapText="1"/>
      <protection/>
    </xf>
    <xf numFmtId="0" fontId="5" fillId="24" borderId="0" xfId="52" applyFont="1" applyFill="1" applyAlignment="1">
      <alignment horizontal="center" vertical="justify" wrapText="1"/>
      <protection/>
    </xf>
    <xf numFmtId="2" fontId="10" fillId="0" borderId="11" xfId="52" applyNumberFormat="1" applyFont="1" applyFill="1" applyBorder="1" applyAlignment="1">
      <alignment vertical="center" wrapText="1"/>
      <protection/>
    </xf>
    <xf numFmtId="2" fontId="10" fillId="0" borderId="12" xfId="52" applyNumberFormat="1" applyFont="1" applyFill="1" applyBorder="1" applyAlignment="1">
      <alignment vertical="center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vertical="center" wrapText="1"/>
      <protection/>
    </xf>
    <xf numFmtId="0" fontId="10" fillId="0" borderId="11" xfId="52" applyNumberFormat="1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left" vertical="center" wrapText="1"/>
      <protection/>
    </xf>
    <xf numFmtId="0" fontId="10" fillId="0" borderId="11" xfId="52" applyFont="1" applyFill="1" applyBorder="1" applyAlignment="1">
      <alignment vertical="center" wrapText="1"/>
      <protection/>
    </xf>
    <xf numFmtId="0" fontId="12" fillId="0" borderId="10" xfId="52" applyNumberFormat="1" applyFont="1" applyFill="1" applyBorder="1" applyAlignment="1">
      <alignment horizontal="center" vertical="center" wrapText="1"/>
      <protection/>
    </xf>
    <xf numFmtId="2" fontId="12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2" fontId="12" fillId="0" borderId="17" xfId="52" applyNumberFormat="1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left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10" fillId="0" borderId="12" xfId="52" applyFont="1" applyFill="1" applyBorder="1" applyAlignment="1">
      <alignment horizontal="left" vertical="center" wrapText="1"/>
      <protection/>
    </xf>
    <xf numFmtId="2" fontId="9" fillId="0" borderId="10" xfId="52" applyNumberFormat="1" applyFont="1" applyFill="1" applyBorder="1" applyAlignment="1">
      <alignment vertical="center" wrapText="1"/>
      <protection/>
    </xf>
    <xf numFmtId="49" fontId="9" fillId="0" borderId="10" xfId="52" applyNumberFormat="1" applyFont="1" applyFill="1" applyBorder="1" applyAlignment="1">
      <alignment horizontal="left" vertical="center" wrapText="1"/>
      <protection/>
    </xf>
    <xf numFmtId="0" fontId="9" fillId="0" borderId="11" xfId="52" applyFont="1" applyFill="1" applyBorder="1" applyAlignment="1">
      <alignment horizontal="left" vertical="center" wrapText="1"/>
      <protection/>
    </xf>
    <xf numFmtId="49" fontId="12" fillId="0" borderId="10" xfId="52" applyNumberFormat="1" applyFont="1" applyFill="1" applyBorder="1" applyAlignment="1">
      <alignment horizontal="left" vertical="center" wrapText="1"/>
      <protection/>
    </xf>
    <xf numFmtId="2" fontId="10" fillId="0" borderId="17" xfId="52" applyNumberFormat="1" applyFont="1" applyFill="1" applyBorder="1" applyAlignment="1">
      <alignment horizontal="center" vertical="center" wrapText="1"/>
      <protection/>
    </xf>
    <xf numFmtId="0" fontId="17" fillId="0" borderId="10" xfId="52" applyFont="1" applyFill="1" applyBorder="1" applyAlignment="1">
      <alignment horizontal="left" vertical="center" wrapText="1"/>
      <protection/>
    </xf>
    <xf numFmtId="0" fontId="17" fillId="0" borderId="16" xfId="52" applyFont="1" applyFill="1" applyBorder="1" applyAlignment="1">
      <alignment horizontal="left" vertical="center" wrapText="1"/>
      <protection/>
    </xf>
    <xf numFmtId="0" fontId="9" fillId="0" borderId="12" xfId="52" applyFont="1" applyFill="1" applyBorder="1" applyAlignment="1">
      <alignment horizontal="left" vertical="center" wrapText="1"/>
      <protection/>
    </xf>
    <xf numFmtId="49" fontId="10" fillId="0" borderId="10" xfId="52" applyNumberFormat="1" applyFont="1" applyFill="1" applyBorder="1" applyAlignment="1">
      <alignment horizontal="left" vertical="center" wrapText="1"/>
      <protection/>
    </xf>
    <xf numFmtId="0" fontId="15" fillId="0" borderId="16" xfId="52" applyFont="1" applyFill="1" applyBorder="1" applyAlignment="1">
      <alignment vertical="center" wrapText="1"/>
      <protection/>
    </xf>
    <xf numFmtId="0" fontId="9" fillId="0" borderId="18" xfId="52" applyFont="1" applyFill="1" applyBorder="1" applyAlignment="1">
      <alignment horizontal="left" vertical="top" wrapText="1"/>
      <protection/>
    </xf>
    <xf numFmtId="2" fontId="10" fillId="0" borderId="19" xfId="52" applyNumberFormat="1" applyFont="1" applyFill="1" applyBorder="1" applyAlignment="1">
      <alignment horizontal="center" vertical="center" wrapText="1"/>
      <protection/>
    </xf>
    <xf numFmtId="0" fontId="12" fillId="0" borderId="17" xfId="52" applyFont="1" applyFill="1" applyBorder="1" applyAlignment="1">
      <alignment horizontal="left" vertical="center" wrapText="1"/>
      <protection/>
    </xf>
    <xf numFmtId="0" fontId="17" fillId="0" borderId="15" xfId="52" applyFont="1" applyFill="1" applyBorder="1" applyAlignment="1">
      <alignment horizontal="left" vertical="center" wrapText="1"/>
      <protection/>
    </xf>
    <xf numFmtId="4" fontId="14" fillId="0" borderId="10" xfId="52" applyNumberFormat="1" applyFont="1" applyFill="1" applyBorder="1" applyAlignment="1">
      <alignment horizontal="center" vertical="center" wrapText="1"/>
      <protection/>
    </xf>
    <xf numFmtId="4" fontId="9" fillId="0" borderId="10" xfId="52" applyNumberFormat="1" applyFont="1" applyFill="1" applyBorder="1" applyAlignment="1">
      <alignment horizontal="center" vertical="center" wrapText="1"/>
      <protection/>
    </xf>
    <xf numFmtId="4" fontId="14" fillId="0" borderId="10" xfId="52" applyNumberFormat="1" applyFont="1" applyFill="1" applyBorder="1" applyAlignment="1">
      <alignment horizontal="center" vertical="center"/>
      <protection/>
    </xf>
    <xf numFmtId="4" fontId="10" fillId="0" borderId="10" xfId="52" applyNumberFormat="1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vertical="center" wrapText="1"/>
      <protection/>
    </xf>
    <xf numFmtId="2" fontId="12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2" fontId="4" fillId="0" borderId="15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vertical="justify" wrapText="1"/>
      <protection/>
    </xf>
    <xf numFmtId="0" fontId="21" fillId="0" borderId="0" xfId="52" applyFont="1" applyFill="1" applyAlignment="1">
      <alignment horizontal="right" vertical="center" wrapText="1"/>
      <protection/>
    </xf>
    <xf numFmtId="2" fontId="9" fillId="0" borderId="19" xfId="52" applyNumberFormat="1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0" fontId="10" fillId="0" borderId="12" xfId="52" applyFont="1" applyFill="1" applyBorder="1" applyAlignment="1">
      <alignment horizontal="center" vertical="center" wrapText="1"/>
      <protection/>
    </xf>
    <xf numFmtId="4" fontId="12" fillId="0" borderId="10" xfId="52" applyNumberFormat="1" applyFont="1" applyFill="1" applyBorder="1" applyAlignment="1">
      <alignment horizontal="center" vertical="center" wrapText="1"/>
      <protection/>
    </xf>
    <xf numFmtId="4" fontId="10" fillId="0" borderId="10" xfId="52" applyNumberFormat="1" applyFont="1" applyFill="1" applyBorder="1" applyAlignment="1">
      <alignment horizontal="left" vertical="center" wrapText="1"/>
      <protection/>
    </xf>
    <xf numFmtId="4" fontId="23" fillId="0" borderId="0" xfId="52" applyNumberFormat="1" applyFont="1" applyFill="1" applyAlignment="1">
      <alignment horizontal="center" vertical="center" wrapText="1"/>
      <protection/>
    </xf>
    <xf numFmtId="4" fontId="23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justify" wrapText="1"/>
      <protection/>
    </xf>
    <xf numFmtId="0" fontId="13" fillId="0" borderId="10" xfId="52" applyFont="1" applyFill="1" applyBorder="1" applyAlignment="1">
      <alignment horizontal="center" vertical="justify" wrapText="1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25" fillId="0" borderId="10" xfId="52" applyFont="1" applyFill="1" applyBorder="1" applyAlignment="1">
      <alignment horizontal="left" vertical="top" wrapText="1"/>
      <protection/>
    </xf>
    <xf numFmtId="0" fontId="10" fillId="25" borderId="10" xfId="52" applyFont="1" applyFill="1" applyBorder="1" applyAlignment="1">
      <alignment horizontal="left" vertical="center" wrapText="1"/>
      <protection/>
    </xf>
    <xf numFmtId="2" fontId="10" fillId="25" borderId="10" xfId="52" applyNumberFormat="1" applyFont="1" applyFill="1" applyBorder="1" applyAlignment="1">
      <alignment horizontal="left" vertical="center" wrapText="1"/>
      <protection/>
    </xf>
    <xf numFmtId="4" fontId="9" fillId="25" borderId="10" xfId="52" applyNumberFormat="1" applyFont="1" applyFill="1" applyBorder="1" applyAlignment="1">
      <alignment horizontal="center" vertical="center" wrapText="1"/>
      <protection/>
    </xf>
    <xf numFmtId="2" fontId="10" fillId="25" borderId="10" xfId="52" applyNumberFormat="1" applyFont="1" applyFill="1" applyBorder="1" applyAlignment="1">
      <alignment horizontal="center" vertical="center" wrapText="1"/>
      <protection/>
    </xf>
    <xf numFmtId="2" fontId="9" fillId="25" borderId="10" xfId="52" applyNumberFormat="1" applyFont="1" applyFill="1" applyBorder="1" applyAlignment="1">
      <alignment horizontal="center" vertical="center" wrapText="1"/>
      <protection/>
    </xf>
    <xf numFmtId="0" fontId="9" fillId="25" borderId="10" xfId="52" applyFont="1" applyFill="1" applyBorder="1" applyAlignment="1">
      <alignment horizontal="left" vertical="center" wrapText="1"/>
      <protection/>
    </xf>
    <xf numFmtId="2" fontId="18" fillId="25" borderId="10" xfId="52" applyNumberFormat="1" applyFont="1" applyFill="1" applyBorder="1" applyAlignment="1">
      <alignment horizontal="center" vertical="center" wrapText="1"/>
      <protection/>
    </xf>
    <xf numFmtId="0" fontId="5" fillId="25" borderId="10" xfId="52" applyFont="1" applyFill="1" applyBorder="1" applyAlignment="1">
      <alignment horizontal="center" vertical="justify" wrapText="1"/>
      <protection/>
    </xf>
    <xf numFmtId="0" fontId="5" fillId="25" borderId="0" xfId="52" applyFont="1" applyFill="1" applyAlignment="1">
      <alignment horizontal="center" vertical="justify" wrapText="1"/>
      <protection/>
    </xf>
    <xf numFmtId="4" fontId="23" fillId="25" borderId="0" xfId="52" applyNumberFormat="1" applyFont="1" applyFill="1" applyAlignment="1">
      <alignment horizontal="center" vertical="center" wrapText="1"/>
      <protection/>
    </xf>
    <xf numFmtId="4" fontId="23" fillId="25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49" fontId="12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2" fontId="6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left" vertical="center" wrapText="1"/>
      <protection/>
    </xf>
    <xf numFmtId="0" fontId="6" fillId="0" borderId="10" xfId="52" applyNumberFormat="1" applyFont="1" applyFill="1" applyBorder="1" applyAlignment="1">
      <alignment horizontal="left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center" vertical="justify" wrapText="1"/>
      <protection/>
    </xf>
    <xf numFmtId="0" fontId="6" fillId="0" borderId="0" xfId="52" applyFont="1" applyFill="1" applyBorder="1" applyAlignment="1">
      <alignment horizontal="center" vertical="justify" wrapText="1"/>
      <protection/>
    </xf>
    <xf numFmtId="0" fontId="6" fillId="0" borderId="10" xfId="52" applyFont="1" applyFill="1" applyBorder="1" applyAlignment="1">
      <alignment horizontal="center" vertical="justify" wrapText="1"/>
      <protection/>
    </xf>
    <xf numFmtId="0" fontId="8" fillId="0" borderId="10" xfId="52" applyFont="1" applyFill="1" applyBorder="1" applyAlignment="1">
      <alignment vertical="center" wrapText="1"/>
      <protection/>
    </xf>
    <xf numFmtId="0" fontId="8" fillId="0" borderId="20" xfId="52" applyFont="1" applyFill="1" applyBorder="1" applyAlignment="1">
      <alignment horizontal="center" vertical="center" wrapText="1"/>
      <protection/>
    </xf>
    <xf numFmtId="2" fontId="8" fillId="0" borderId="10" xfId="52" applyNumberFormat="1" applyFont="1" applyFill="1" applyBorder="1" applyAlignment="1">
      <alignment horizontal="left" vertical="center" wrapText="1"/>
      <protection/>
    </xf>
    <xf numFmtId="2" fontId="6" fillId="0" borderId="17" xfId="52" applyNumberFormat="1" applyFont="1" applyFill="1" applyBorder="1" applyAlignment="1">
      <alignment horizontal="center" vertical="center" wrapText="1"/>
      <protection/>
    </xf>
    <xf numFmtId="2" fontId="6" fillId="0" borderId="16" xfId="52" applyNumberFormat="1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justify" wrapText="1"/>
      <protection/>
    </xf>
    <xf numFmtId="0" fontId="6" fillId="0" borderId="11" xfId="52" applyNumberFormat="1" applyFont="1" applyFill="1" applyBorder="1" applyAlignment="1">
      <alignment horizontal="center" vertical="center" wrapText="1"/>
      <protection/>
    </xf>
    <xf numFmtId="2" fontId="6" fillId="0" borderId="11" xfId="52" applyNumberFormat="1" applyFont="1" applyFill="1" applyBorder="1" applyAlignment="1">
      <alignment horizontal="center" vertical="center" wrapText="1"/>
      <protection/>
    </xf>
    <xf numFmtId="2" fontId="6" fillId="0" borderId="11" xfId="52" applyNumberFormat="1" applyFont="1" applyFill="1" applyBorder="1" applyAlignment="1">
      <alignment vertical="center" wrapText="1"/>
      <protection/>
    </xf>
    <xf numFmtId="0" fontId="8" fillId="0" borderId="11" xfId="52" applyFont="1" applyFill="1" applyBorder="1" applyAlignment="1">
      <alignment horizontal="left" vertical="top" wrapText="1"/>
      <protection/>
    </xf>
    <xf numFmtId="0" fontId="7" fillId="0" borderId="12" xfId="52" applyFont="1" applyFill="1" applyBorder="1">
      <alignment/>
      <protection/>
    </xf>
    <xf numFmtId="2" fontId="6" fillId="0" borderId="12" xfId="52" applyNumberFormat="1" applyFont="1" applyFill="1" applyBorder="1" applyAlignment="1">
      <alignment horizontal="center" vertical="center" wrapText="1"/>
      <protection/>
    </xf>
    <xf numFmtId="2" fontId="6" fillId="0" borderId="12" xfId="52" applyNumberFormat="1" applyFont="1" applyFill="1" applyBorder="1" applyAlignment="1">
      <alignment vertical="center" wrapText="1"/>
      <protection/>
    </xf>
    <xf numFmtId="0" fontId="8" fillId="0" borderId="12" xfId="52" applyFont="1" applyFill="1" applyBorder="1" applyAlignment="1">
      <alignment horizontal="left" vertical="top" wrapText="1"/>
      <protection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2" fontId="6" fillId="0" borderId="10" xfId="52" applyNumberFormat="1" applyFont="1" applyFill="1" applyBorder="1" applyAlignment="1">
      <alignment horizontal="left" vertical="center" wrapText="1"/>
      <protection/>
    </xf>
    <xf numFmtId="2" fontId="6" fillId="0" borderId="10" xfId="52" applyNumberFormat="1" applyFont="1" applyFill="1" applyBorder="1" applyAlignment="1">
      <alignment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2" fontId="6" fillId="0" borderId="11" xfId="52" applyNumberFormat="1" applyFont="1" applyFill="1" applyBorder="1" applyAlignment="1">
      <alignment horizontal="left"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0" fontId="6" fillId="0" borderId="11" xfId="52" applyFont="1" applyFill="1" applyBorder="1" applyAlignment="1">
      <alignment horizontal="left" vertical="center" wrapText="1"/>
      <protection/>
    </xf>
    <xf numFmtId="0" fontId="6" fillId="0" borderId="11" xfId="52" applyFont="1" applyFill="1" applyBorder="1" applyAlignment="1">
      <alignment horizontal="left" vertical="top" wrapText="1"/>
      <protection/>
    </xf>
    <xf numFmtId="0" fontId="6" fillId="0" borderId="12" xfId="52" applyFont="1" applyFill="1" applyBorder="1" applyAlignment="1">
      <alignment horizontal="left" vertical="top" wrapText="1"/>
      <protection/>
    </xf>
    <xf numFmtId="2" fontId="6" fillId="0" borderId="21" xfId="52" applyNumberFormat="1" applyFont="1" applyFill="1" applyBorder="1" applyAlignment="1">
      <alignment horizontal="center" vertical="center" wrapText="1"/>
      <protection/>
    </xf>
    <xf numFmtId="0" fontId="6" fillId="0" borderId="21" xfId="52" applyFont="1" applyFill="1" applyBorder="1" applyAlignment="1">
      <alignment horizontal="center" vertical="center" wrapText="1"/>
      <protection/>
    </xf>
    <xf numFmtId="0" fontId="6" fillId="0" borderId="22" xfId="52" applyFont="1" applyFill="1" applyBorder="1" applyAlignment="1">
      <alignment horizontal="left" vertical="top" wrapText="1"/>
      <protection/>
    </xf>
    <xf numFmtId="0" fontId="6" fillId="0" borderId="23" xfId="52" applyFont="1" applyFill="1" applyBorder="1" applyAlignment="1">
      <alignment horizontal="left" vertical="top" wrapText="1"/>
      <protection/>
    </xf>
    <xf numFmtId="0" fontId="6" fillId="0" borderId="24" xfId="52" applyFont="1" applyFill="1" applyBorder="1" applyAlignment="1">
      <alignment horizontal="center" vertical="justify" wrapText="1"/>
      <protection/>
    </xf>
    <xf numFmtId="0" fontId="6" fillId="0" borderId="25" xfId="52" applyFont="1" applyFill="1" applyBorder="1" applyAlignment="1">
      <alignment horizontal="center" vertical="justify" wrapText="1"/>
      <protection/>
    </xf>
    <xf numFmtId="4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left" vertical="top" wrapText="1"/>
      <protection/>
    </xf>
    <xf numFmtId="0" fontId="6" fillId="0" borderId="11" xfId="52" applyFont="1" applyFill="1" applyBorder="1" applyAlignment="1">
      <alignment horizontal="center" vertical="justify" wrapText="1"/>
      <protection/>
    </xf>
    <xf numFmtId="0" fontId="6" fillId="0" borderId="10" xfId="52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 wrapText="1"/>
    </xf>
    <xf numFmtId="0" fontId="8" fillId="0" borderId="15" xfId="52" applyNumberFormat="1" applyFont="1" applyFill="1" applyBorder="1" applyAlignment="1">
      <alignment horizontal="left" vertical="top" wrapText="1"/>
      <protection/>
    </xf>
    <xf numFmtId="2" fontId="6" fillId="0" borderId="18" xfId="52" applyNumberFormat="1" applyFont="1" applyFill="1" applyBorder="1" applyAlignment="1">
      <alignment horizontal="left" vertical="top" wrapText="1"/>
      <protection/>
    </xf>
    <xf numFmtId="2" fontId="6" fillId="0" borderId="12" xfId="52" applyNumberFormat="1" applyFont="1" applyFill="1" applyBorder="1" applyAlignment="1">
      <alignment horizontal="left" vertical="top" wrapText="1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2" fontId="8" fillId="0" borderId="16" xfId="52" applyNumberFormat="1" applyFont="1" applyFill="1" applyBorder="1" applyAlignment="1">
      <alignment horizontal="center" vertical="center" wrapText="1"/>
      <protection/>
    </xf>
    <xf numFmtId="49" fontId="10" fillId="0" borderId="12" xfId="52" applyNumberFormat="1" applyFont="1" applyFill="1" applyBorder="1" applyAlignment="1">
      <alignment horizontal="center" vertical="center" wrapText="1"/>
      <protection/>
    </xf>
    <xf numFmtId="2" fontId="8" fillId="0" borderId="17" xfId="52" applyNumberFormat="1" applyFont="1" applyFill="1" applyBorder="1" applyAlignment="1">
      <alignment horizontal="center" vertical="justify" wrapText="1"/>
      <protection/>
    </xf>
    <xf numFmtId="0" fontId="8" fillId="0" borderId="10" xfId="52" applyFont="1" applyFill="1" applyBorder="1" applyAlignment="1">
      <alignment horizontal="center" vertical="justify" wrapText="1"/>
      <protection/>
    </xf>
    <xf numFmtId="0" fontId="8" fillId="0" borderId="0" xfId="52" applyFont="1" applyFill="1" applyAlignment="1">
      <alignment horizontal="center" vertical="justify" wrapText="1"/>
      <protection/>
    </xf>
    <xf numFmtId="2" fontId="8" fillId="0" borderId="26" xfId="52" applyNumberFormat="1" applyFont="1" applyFill="1" applyBorder="1" applyAlignment="1">
      <alignment horizontal="left" vertical="center" wrapText="1"/>
      <protection/>
    </xf>
    <xf numFmtId="4" fontId="8" fillId="0" borderId="10" xfId="52" applyNumberFormat="1" applyFont="1" applyFill="1" applyBorder="1" applyAlignment="1">
      <alignment vertical="center" wrapText="1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2" fontId="6" fillId="0" borderId="10" xfId="52" applyNumberFormat="1" applyFont="1" applyFill="1" applyBorder="1" applyAlignment="1">
      <alignment horizontal="center" vertical="center"/>
      <protection/>
    </xf>
    <xf numFmtId="0" fontId="6" fillId="0" borderId="15" xfId="52" applyFont="1" applyFill="1" applyBorder="1" applyAlignment="1">
      <alignment horizontal="left" vertical="center" wrapText="1"/>
      <protection/>
    </xf>
    <xf numFmtId="2" fontId="6" fillId="0" borderId="15" xfId="52" applyNumberFormat="1" applyFont="1" applyFill="1" applyBorder="1" applyAlignment="1">
      <alignment horizontal="center" vertical="center" wrapText="1"/>
      <protection/>
    </xf>
    <xf numFmtId="2" fontId="6" fillId="0" borderId="17" xfId="52" applyNumberFormat="1" applyFont="1" applyFill="1" applyBorder="1" applyAlignment="1">
      <alignment horizontal="center" vertical="justify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2" fontId="8" fillId="0" borderId="10" xfId="52" applyNumberFormat="1" applyFont="1" applyFill="1" applyBorder="1" applyAlignment="1">
      <alignment vertical="center" wrapText="1"/>
      <protection/>
    </xf>
    <xf numFmtId="49" fontId="6" fillId="0" borderId="10" xfId="52" applyNumberFormat="1" applyFont="1" applyFill="1" applyBorder="1" applyAlignment="1">
      <alignment vertical="center" wrapText="1"/>
      <protection/>
    </xf>
    <xf numFmtId="2" fontId="6" fillId="0" borderId="26" xfId="52" applyNumberFormat="1" applyFont="1" applyFill="1" applyBorder="1" applyAlignment="1">
      <alignment horizontal="left" vertical="center" wrapText="1"/>
      <protection/>
    </xf>
    <xf numFmtId="49" fontId="8" fillId="0" borderId="10" xfId="52" applyNumberFormat="1" applyFont="1" applyFill="1" applyBorder="1" applyAlignment="1">
      <alignment horizontal="left" vertical="center" wrapText="1"/>
      <protection/>
    </xf>
    <xf numFmtId="0" fontId="6" fillId="0" borderId="16" xfId="52" applyFont="1" applyFill="1" applyBorder="1" applyAlignment="1">
      <alignment horizontal="left" vertical="center" wrapText="1"/>
      <protection/>
    </xf>
    <xf numFmtId="49" fontId="6" fillId="0" borderId="10" xfId="52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6" xfId="52" applyFont="1" applyFill="1" applyBorder="1" applyAlignment="1">
      <alignment vertical="center" wrapText="1"/>
      <protection/>
    </xf>
    <xf numFmtId="0" fontId="8" fillId="0" borderId="12" xfId="52" applyFont="1" applyFill="1" applyBorder="1" applyAlignment="1">
      <alignment horizontal="left" vertical="center" wrapText="1"/>
      <protection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0" fontId="8" fillId="0" borderId="16" xfId="52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left" vertical="top" wrapText="1"/>
    </xf>
    <xf numFmtId="164" fontId="6" fillId="0" borderId="17" xfId="52" applyNumberFormat="1" applyFont="1" applyFill="1" applyBorder="1" applyAlignment="1">
      <alignment horizontal="center" vertical="center" wrapText="1"/>
      <protection/>
    </xf>
    <xf numFmtId="2" fontId="6" fillId="0" borderId="19" xfId="52" applyNumberFormat="1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left" vertical="center" wrapText="1"/>
      <protection/>
    </xf>
    <xf numFmtId="0" fontId="8" fillId="0" borderId="16" xfId="52" applyFont="1" applyFill="1" applyBorder="1" applyAlignment="1">
      <alignment horizontal="center" vertical="center" wrapText="1"/>
      <protection/>
    </xf>
    <xf numFmtId="0" fontId="43" fillId="0" borderId="16" xfId="52" applyFont="1" applyFill="1" applyBorder="1">
      <alignment/>
      <protection/>
    </xf>
    <xf numFmtId="0" fontId="8" fillId="0" borderId="17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165" fontId="6" fillId="0" borderId="17" xfId="52" applyNumberFormat="1" applyFont="1" applyFill="1" applyBorder="1" applyAlignment="1">
      <alignment horizontal="center" vertical="center" wrapText="1"/>
      <protection/>
    </xf>
    <xf numFmtId="0" fontId="6" fillId="25" borderId="10" xfId="52" applyFont="1" applyFill="1" applyBorder="1" applyAlignment="1">
      <alignment horizontal="left" vertical="center" wrapText="1"/>
      <protection/>
    </xf>
    <xf numFmtId="2" fontId="6" fillId="24" borderId="10" xfId="52" applyNumberFormat="1" applyFont="1" applyFill="1" applyBorder="1" applyAlignment="1">
      <alignment horizontal="center" vertical="center" wrapText="1"/>
      <protection/>
    </xf>
    <xf numFmtId="0" fontId="6" fillId="24" borderId="10" xfId="52" applyFont="1" applyFill="1" applyBorder="1" applyAlignment="1">
      <alignment horizontal="left" vertical="center" wrapText="1"/>
      <protection/>
    </xf>
    <xf numFmtId="0" fontId="6" fillId="24" borderId="10" xfId="52" applyFont="1" applyFill="1" applyBorder="1" applyAlignment="1">
      <alignment horizontal="center" vertical="justify" wrapText="1"/>
      <protection/>
    </xf>
    <xf numFmtId="0" fontId="6" fillId="24" borderId="0" xfId="52" applyFont="1" applyFill="1" applyAlignment="1">
      <alignment horizontal="center" vertical="justify" wrapText="1"/>
      <protection/>
    </xf>
    <xf numFmtId="0" fontId="6" fillId="25" borderId="0" xfId="52" applyFont="1" applyFill="1" applyAlignment="1">
      <alignment horizontal="center" vertical="justify" wrapText="1"/>
      <protection/>
    </xf>
    <xf numFmtId="4" fontId="6" fillId="0" borderId="0" xfId="52" applyNumberFormat="1" applyFont="1" applyFill="1" applyAlignment="1">
      <alignment horizontal="center" vertical="center" wrapText="1"/>
      <protection/>
    </xf>
    <xf numFmtId="2" fontId="6" fillId="24" borderId="17" xfId="52" applyNumberFormat="1" applyFont="1" applyFill="1" applyBorder="1" applyAlignment="1">
      <alignment horizontal="center" vertical="center" wrapText="1"/>
      <protection/>
    </xf>
    <xf numFmtId="164" fontId="6" fillId="0" borderId="17" xfId="52" applyNumberFormat="1" applyFont="1" applyFill="1" applyBorder="1" applyAlignment="1">
      <alignment horizontal="center" vertical="justify" wrapText="1"/>
      <protection/>
    </xf>
    <xf numFmtId="2" fontId="6" fillId="0" borderId="10" xfId="52" applyNumberFormat="1" applyFont="1" applyFill="1" applyBorder="1" applyAlignment="1">
      <alignment horizontal="justify" vertical="justify" wrapText="1"/>
      <protection/>
    </xf>
    <xf numFmtId="2" fontId="6" fillId="0" borderId="0" xfId="52" applyNumberFormat="1" applyFont="1" applyFill="1" applyAlignment="1">
      <alignment horizontal="center" vertical="justify" wrapText="1"/>
      <protection/>
    </xf>
    <xf numFmtId="0" fontId="6" fillId="0" borderId="10" xfId="52" applyFont="1" applyFill="1" applyBorder="1" applyAlignment="1">
      <alignment horizontal="justify" vertical="justify" wrapText="1"/>
      <protection/>
    </xf>
    <xf numFmtId="2" fontId="6" fillId="0" borderId="10" xfId="52" applyNumberFormat="1" applyFont="1" applyFill="1" applyBorder="1" applyAlignment="1">
      <alignment horizontal="center" vertical="justify" wrapText="1"/>
      <protection/>
    </xf>
    <xf numFmtId="2" fontId="8" fillId="0" borderId="11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justify" vertical="justify" wrapText="1"/>
      <protection/>
    </xf>
    <xf numFmtId="0" fontId="6" fillId="0" borderId="27" xfId="52" applyFont="1" applyFill="1" applyBorder="1" applyAlignment="1">
      <alignment horizontal="center" vertical="justify" wrapText="1"/>
      <protection/>
    </xf>
    <xf numFmtId="2" fontId="8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right" vertical="justify" wrapText="1"/>
      <protection/>
    </xf>
    <xf numFmtId="0" fontId="6" fillId="0" borderId="0" xfId="52" applyFont="1" applyFill="1" applyBorder="1" applyAlignment="1">
      <alignment horizontal="right" vertical="center" wrapText="1"/>
      <protection/>
    </xf>
    <xf numFmtId="0" fontId="6" fillId="0" borderId="0" xfId="52" applyFont="1" applyFill="1" applyBorder="1" applyAlignment="1">
      <alignment vertical="justify" wrapText="1"/>
      <protection/>
    </xf>
    <xf numFmtId="0" fontId="6" fillId="0" borderId="0" xfId="52" applyFont="1" applyFill="1" applyBorder="1" applyAlignment="1">
      <alignment horizontal="left" vertical="center" wrapText="1"/>
      <protection/>
    </xf>
    <xf numFmtId="0" fontId="6" fillId="0" borderId="0" xfId="52" applyFont="1" applyFill="1" applyBorder="1" applyAlignment="1">
      <alignment horizontal="justify" vertical="justify" wrapText="1"/>
      <protection/>
    </xf>
    <xf numFmtId="2" fontId="6" fillId="0" borderId="0" xfId="52" applyNumberFormat="1" applyFont="1" applyFill="1" applyBorder="1" applyAlignment="1">
      <alignment horizontal="center" vertical="justify" wrapText="1"/>
      <protection/>
    </xf>
    <xf numFmtId="0" fontId="6" fillId="0" borderId="0" xfId="52" applyFont="1" applyFill="1" applyBorder="1" applyAlignment="1">
      <alignment horizontal="left" vertical="justify" wrapText="1" indent="15"/>
      <protection/>
    </xf>
    <xf numFmtId="0" fontId="6" fillId="0" borderId="0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horizontal="left" vertical="justify" wrapText="1"/>
      <protection/>
    </xf>
    <xf numFmtId="0" fontId="6" fillId="0" borderId="0" xfId="52" applyFont="1" applyFill="1" applyAlignment="1">
      <alignment horizontal="left" vertical="justify" wrapText="1"/>
      <protection/>
    </xf>
    <xf numFmtId="0" fontId="6" fillId="0" borderId="19" xfId="52" applyFont="1" applyFill="1" applyBorder="1" applyAlignment="1">
      <alignment horizontal="center" vertical="justify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0" fillId="0" borderId="18" xfId="52" applyNumberFormat="1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justify" wrapText="1"/>
      <protection/>
    </xf>
    <xf numFmtId="0" fontId="6" fillId="24" borderId="0" xfId="52" applyFont="1" applyFill="1" applyAlignment="1">
      <alignment horizontal="center" vertical="justify" wrapText="1"/>
      <protection/>
    </xf>
    <xf numFmtId="49" fontId="6" fillId="0" borderId="11" xfId="52" applyNumberFormat="1" applyFont="1" applyFill="1" applyBorder="1" applyAlignment="1">
      <alignment horizontal="left" vertical="center" wrapText="1"/>
      <protection/>
    </xf>
    <xf numFmtId="2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Font="1" applyFill="1" applyBorder="1" applyAlignment="1">
      <alignment horizontal="left" vertical="center" wrapText="1"/>
      <protection/>
    </xf>
    <xf numFmtId="0" fontId="9" fillId="0" borderId="16" xfId="52" applyFont="1" applyFill="1" applyBorder="1" applyAlignment="1">
      <alignment horizontal="left" vertical="center" wrapText="1"/>
      <protection/>
    </xf>
    <xf numFmtId="2" fontId="9" fillId="0" borderId="17" xfId="52" applyNumberFormat="1" applyFont="1" applyFill="1" applyBorder="1" applyAlignment="1">
      <alignment horizontal="left" vertical="center" wrapText="1"/>
      <protection/>
    </xf>
    <xf numFmtId="2" fontId="9" fillId="0" borderId="20" xfId="52" applyNumberFormat="1" applyFont="1" applyFill="1" applyBorder="1" applyAlignment="1">
      <alignment horizontal="left" vertical="center" wrapText="1"/>
      <protection/>
    </xf>
    <xf numFmtId="2" fontId="9" fillId="0" borderId="16" xfId="52" applyNumberFormat="1" applyFont="1" applyFill="1" applyBorder="1" applyAlignment="1">
      <alignment horizontal="left" vertical="center" wrapText="1"/>
      <protection/>
    </xf>
    <xf numFmtId="2" fontId="14" fillId="0" borderId="11" xfId="52" applyNumberFormat="1" applyFont="1" applyFill="1" applyBorder="1" applyAlignment="1">
      <alignment horizontal="center" vertical="center" wrapText="1"/>
      <protection/>
    </xf>
    <xf numFmtId="2" fontId="14" fillId="0" borderId="12" xfId="52" applyNumberFormat="1" applyFont="1" applyFill="1" applyBorder="1" applyAlignment="1">
      <alignment horizontal="center" vertical="center" wrapText="1"/>
      <protection/>
    </xf>
    <xf numFmtId="2" fontId="9" fillId="0" borderId="18" xfId="52" applyNumberFormat="1" applyFont="1" applyFill="1" applyBorder="1" applyAlignment="1">
      <alignment horizontal="center" vertical="center" wrapText="1"/>
      <protection/>
    </xf>
    <xf numFmtId="2" fontId="9" fillId="0" borderId="12" xfId="52" applyNumberFormat="1" applyFont="1" applyFill="1" applyBorder="1" applyAlignment="1">
      <alignment horizontal="center" vertical="center" wrapText="1"/>
      <protection/>
    </xf>
    <xf numFmtId="0" fontId="10" fillId="0" borderId="12" xfId="52" applyNumberFormat="1" applyFont="1" applyFill="1" applyBorder="1" applyAlignment="1">
      <alignment horizontal="center" vertical="center" wrapText="1"/>
      <protection/>
    </xf>
    <xf numFmtId="2" fontId="9" fillId="0" borderId="17" xfId="52" applyNumberFormat="1" applyFont="1" applyFill="1" applyBorder="1" applyAlignment="1">
      <alignment horizontal="center" vertical="center" wrapText="1"/>
      <protection/>
    </xf>
    <xf numFmtId="2" fontId="9" fillId="0" borderId="20" xfId="52" applyNumberFormat="1" applyFont="1" applyFill="1" applyBorder="1" applyAlignment="1">
      <alignment horizontal="center" vertical="center" wrapText="1"/>
      <protection/>
    </xf>
    <xf numFmtId="0" fontId="12" fillId="0" borderId="18" xfId="52" applyNumberFormat="1" applyFont="1" applyFill="1" applyBorder="1" applyAlignment="1">
      <alignment horizontal="center" vertical="center" wrapText="1"/>
      <protection/>
    </xf>
    <xf numFmtId="0" fontId="12" fillId="0" borderId="12" xfId="52" applyNumberFormat="1" applyFont="1" applyFill="1" applyBorder="1" applyAlignment="1">
      <alignment horizontal="center" vertical="center" wrapText="1"/>
      <protection/>
    </xf>
    <xf numFmtId="2" fontId="12" fillId="0" borderId="11" xfId="52" applyNumberFormat="1" applyFont="1" applyFill="1" applyBorder="1" applyAlignment="1">
      <alignment horizontal="left" vertical="top" wrapText="1"/>
      <protection/>
    </xf>
    <xf numFmtId="2" fontId="12" fillId="0" borderId="18" xfId="52" applyNumberFormat="1" applyFont="1" applyFill="1" applyBorder="1" applyAlignment="1">
      <alignment horizontal="left" vertical="top" wrapText="1"/>
      <protection/>
    </xf>
    <xf numFmtId="2" fontId="12" fillId="0" borderId="12" xfId="52" applyNumberFormat="1" applyFont="1" applyFill="1" applyBorder="1" applyAlignment="1">
      <alignment horizontal="left" vertical="top" wrapText="1"/>
      <protection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4" fontId="9" fillId="0" borderId="18" xfId="52" applyNumberFormat="1" applyFont="1" applyFill="1" applyBorder="1" applyAlignment="1">
      <alignment horizontal="center" vertical="center" wrapText="1"/>
      <protection/>
    </xf>
    <xf numFmtId="4" fontId="9" fillId="0" borderId="12" xfId="52" applyNumberFormat="1" applyFont="1" applyFill="1" applyBorder="1" applyAlignment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9" fillId="0" borderId="2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2" fontId="10" fillId="0" borderId="17" xfId="52" applyNumberFormat="1" applyFont="1" applyFill="1" applyBorder="1" applyAlignment="1">
      <alignment horizontal="center" vertical="center" wrapText="1"/>
      <protection/>
    </xf>
    <xf numFmtId="2" fontId="10" fillId="0" borderId="20" xfId="52" applyNumberFormat="1" applyFont="1" applyFill="1" applyBorder="1" applyAlignment="1">
      <alignment horizontal="center" vertical="center" wrapText="1"/>
      <protection/>
    </xf>
    <xf numFmtId="2" fontId="10" fillId="0" borderId="16" xfId="52" applyNumberFormat="1" applyFont="1" applyFill="1" applyBorder="1" applyAlignment="1">
      <alignment horizontal="center" vertical="center" wrapText="1"/>
      <protection/>
    </xf>
    <xf numFmtId="2" fontId="4" fillId="0" borderId="18" xfId="52" applyNumberFormat="1" applyFont="1" applyFill="1" applyBorder="1" applyAlignment="1">
      <alignment horizontal="center" vertical="center" wrapText="1"/>
      <protection/>
    </xf>
    <xf numFmtId="0" fontId="9" fillId="0" borderId="27" xfId="52" applyNumberFormat="1" applyFont="1" applyFill="1" applyBorder="1" applyAlignment="1">
      <alignment horizontal="left" vertical="center" wrapText="1"/>
      <protection/>
    </xf>
    <xf numFmtId="0" fontId="9" fillId="0" borderId="28" xfId="52" applyNumberFormat="1" applyFont="1" applyFill="1" applyBorder="1" applyAlignment="1">
      <alignment horizontal="left" vertical="center" wrapText="1"/>
      <protection/>
    </xf>
    <xf numFmtId="0" fontId="9" fillId="0" borderId="19" xfId="52" applyNumberFormat="1" applyFont="1" applyFill="1" applyBorder="1" applyAlignment="1">
      <alignment horizontal="left" vertical="center" wrapText="1"/>
      <protection/>
    </xf>
    <xf numFmtId="2" fontId="10" fillId="0" borderId="18" xfId="52" applyNumberFormat="1" applyFont="1" applyFill="1" applyBorder="1" applyAlignment="1">
      <alignment horizontal="center" vertical="center" wrapText="1"/>
      <protection/>
    </xf>
    <xf numFmtId="0" fontId="10" fillId="0" borderId="18" xfId="52" applyFont="1" applyFill="1" applyBorder="1" applyAlignment="1">
      <alignment horizontal="center" vertical="center" wrapText="1"/>
      <protection/>
    </xf>
    <xf numFmtId="0" fontId="12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" fillId="0" borderId="20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0" borderId="27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6" fillId="0" borderId="28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horizontal="center" vertical="center" wrapText="1"/>
      <protection/>
    </xf>
    <xf numFmtId="0" fontId="10" fillId="0" borderId="11" xfId="52" applyNumberFormat="1" applyFont="1" applyFill="1" applyBorder="1" applyAlignment="1">
      <alignment horizontal="center" vertical="center" wrapText="1"/>
      <protection/>
    </xf>
    <xf numFmtId="0" fontId="11" fillId="0" borderId="12" xfId="52" applyFont="1" applyFill="1" applyBorder="1">
      <alignment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left" vertical="top" wrapText="1"/>
      <protection/>
    </xf>
    <xf numFmtId="0" fontId="9" fillId="0" borderId="12" xfId="52" applyFont="1" applyFill="1" applyBorder="1" applyAlignment="1">
      <alignment horizontal="left" vertical="top" wrapText="1"/>
      <protection/>
    </xf>
    <xf numFmtId="0" fontId="10" fillId="0" borderId="11" xfId="52" applyFont="1" applyFill="1" applyBorder="1" applyAlignment="1">
      <alignment horizontal="left" vertical="top" wrapText="1"/>
      <protection/>
    </xf>
    <xf numFmtId="0" fontId="10" fillId="0" borderId="12" xfId="52" applyFont="1" applyFill="1" applyBorder="1" applyAlignment="1">
      <alignment horizontal="left" vertical="top" wrapText="1"/>
      <protection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2" fontId="4" fillId="0" borderId="12" xfId="52" applyNumberFormat="1" applyFont="1" applyFill="1" applyBorder="1" applyAlignment="1">
      <alignment horizontal="center" vertical="center" wrapText="1"/>
      <protection/>
    </xf>
    <xf numFmtId="0" fontId="10" fillId="0" borderId="12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2" fontId="12" fillId="0" borderId="11" xfId="52" applyNumberFormat="1" applyFont="1" applyFill="1" applyBorder="1" applyAlignment="1">
      <alignment horizontal="left" vertical="center" wrapText="1"/>
      <protection/>
    </xf>
    <xf numFmtId="2" fontId="12" fillId="0" borderId="12" xfId="52" applyNumberFormat="1" applyFont="1" applyFill="1" applyBorder="1" applyAlignment="1">
      <alignment horizontal="left" vertical="center" wrapText="1"/>
      <protection/>
    </xf>
    <xf numFmtId="4" fontId="14" fillId="0" borderId="11" xfId="52" applyNumberFormat="1" applyFont="1" applyFill="1" applyBorder="1" applyAlignment="1">
      <alignment horizontal="center" vertical="center" wrapText="1"/>
      <protection/>
    </xf>
    <xf numFmtId="4" fontId="14" fillId="0" borderId="12" xfId="52" applyNumberFormat="1" applyFont="1" applyFill="1" applyBorder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left" vertical="top" wrapText="1"/>
      <protection/>
    </xf>
    <xf numFmtId="0" fontId="15" fillId="0" borderId="14" xfId="52" applyNumberFormat="1" applyFont="1" applyFill="1" applyBorder="1" applyAlignment="1">
      <alignment horizontal="left" vertical="center" wrapText="1"/>
      <protection/>
    </xf>
    <xf numFmtId="0" fontId="15" fillId="0" borderId="19" xfId="52" applyNumberFormat="1" applyFont="1" applyFill="1" applyBorder="1" applyAlignment="1">
      <alignment horizontal="left" vertical="center" wrapText="1"/>
      <protection/>
    </xf>
    <xf numFmtId="0" fontId="15" fillId="0" borderId="15" xfId="52" applyNumberFormat="1" applyFont="1" applyFill="1" applyBorder="1" applyAlignment="1">
      <alignment horizontal="left" vertical="center" wrapText="1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horizontal="left" vertical="center" wrapText="1"/>
      <protection/>
    </xf>
    <xf numFmtId="0" fontId="21" fillId="0" borderId="0" xfId="52" applyFont="1" applyFill="1" applyAlignment="1">
      <alignment horizontal="left" vertical="center" wrapText="1"/>
      <protection/>
    </xf>
    <xf numFmtId="0" fontId="21" fillId="0" borderId="0" xfId="52" applyFont="1" applyFill="1" applyAlignment="1">
      <alignment horizontal="center" vertical="justify" wrapText="1"/>
      <protection/>
    </xf>
    <xf numFmtId="0" fontId="21" fillId="0" borderId="0" xfId="52" applyFont="1" applyFill="1" applyAlignment="1">
      <alignment vertical="justify" wrapText="1"/>
      <protection/>
    </xf>
    <xf numFmtId="0" fontId="4" fillId="0" borderId="0" xfId="52" applyFont="1" applyFill="1" applyAlignment="1">
      <alignment horizontal="left" vertical="justify" wrapText="1" indent="15"/>
      <protection/>
    </xf>
    <xf numFmtId="0" fontId="5" fillId="0" borderId="0" xfId="52" applyFont="1" applyFill="1" applyAlignment="1">
      <alignment horizontal="left" vertical="justify" wrapText="1"/>
      <protection/>
    </xf>
    <xf numFmtId="0" fontId="19" fillId="0" borderId="0" xfId="52" applyFont="1" applyFill="1" applyAlignment="1">
      <alignment horizontal="center" vertical="justify" wrapText="1"/>
      <protection/>
    </xf>
    <xf numFmtId="0" fontId="5" fillId="0" borderId="0" xfId="52" applyFont="1" applyFill="1" applyAlignment="1">
      <alignment horizontal="left" vertical="center" wrapText="1"/>
      <protection/>
    </xf>
    <xf numFmtId="0" fontId="5" fillId="0" borderId="0" xfId="52" applyFont="1" applyFill="1" applyAlignment="1">
      <alignment horizontal="center" vertical="justify" wrapText="1"/>
      <protection/>
    </xf>
    <xf numFmtId="0" fontId="20" fillId="0" borderId="0" xfId="52" applyFont="1" applyFill="1" applyAlignment="1">
      <alignment horizontal="left" vertical="justify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left" vertical="top" wrapText="1"/>
      <protection/>
    </xf>
    <xf numFmtId="0" fontId="25" fillId="0" borderId="18" xfId="52" applyFont="1" applyFill="1" applyBorder="1" applyAlignment="1">
      <alignment horizontal="left" vertical="top" wrapText="1"/>
      <protection/>
    </xf>
    <xf numFmtId="0" fontId="25" fillId="0" borderId="12" xfId="52" applyFont="1" applyFill="1" applyBorder="1" applyAlignment="1">
      <alignment horizontal="left" vertical="top" wrapText="1"/>
      <protection/>
    </xf>
    <xf numFmtId="0" fontId="6" fillId="0" borderId="25" xfId="52" applyNumberFormat="1" applyFont="1" applyFill="1" applyBorder="1" applyAlignment="1">
      <alignment horizontal="center" vertical="center" wrapText="1"/>
      <protection/>
    </xf>
    <xf numFmtId="0" fontId="6" fillId="0" borderId="21" xfId="52" applyNumberFormat="1" applyFont="1" applyFill="1" applyBorder="1" applyAlignment="1">
      <alignment horizontal="center" vertical="center" wrapText="1"/>
      <protection/>
    </xf>
    <xf numFmtId="0" fontId="6" fillId="0" borderId="22" xfId="52" applyNumberFormat="1" applyFont="1" applyFill="1" applyBorder="1" applyAlignment="1">
      <alignment horizontal="center" vertical="center" wrapText="1"/>
      <protection/>
    </xf>
    <xf numFmtId="2" fontId="6" fillId="0" borderId="17" xfId="52" applyNumberFormat="1" applyFont="1" applyFill="1" applyBorder="1" applyAlignment="1">
      <alignment horizontal="center" vertical="center" wrapText="1"/>
      <protection/>
    </xf>
    <xf numFmtId="2" fontId="6" fillId="0" borderId="20" xfId="52" applyNumberFormat="1" applyFont="1" applyFill="1" applyBorder="1" applyAlignment="1">
      <alignment horizontal="center" vertical="center" wrapText="1"/>
      <protection/>
    </xf>
    <xf numFmtId="2" fontId="6" fillId="0" borderId="16" xfId="52" applyNumberFormat="1" applyFont="1" applyFill="1" applyBorder="1" applyAlignment="1">
      <alignment horizontal="center" vertical="center" wrapText="1"/>
      <protection/>
    </xf>
    <xf numFmtId="0" fontId="7" fillId="0" borderId="12" xfId="52" applyFont="1" applyFill="1" applyBorder="1">
      <alignment/>
      <protection/>
    </xf>
    <xf numFmtId="0" fontId="8" fillId="0" borderId="11" xfId="52" applyFont="1" applyFill="1" applyBorder="1" applyAlignment="1">
      <alignment horizontal="left" vertical="top" wrapText="1"/>
      <protection/>
    </xf>
    <xf numFmtId="0" fontId="8" fillId="0" borderId="12" xfId="52" applyFont="1" applyFill="1" applyBorder="1" applyAlignment="1">
      <alignment horizontal="left" vertical="top" wrapText="1"/>
      <protection/>
    </xf>
    <xf numFmtId="2" fontId="6" fillId="0" borderId="25" xfId="52" applyNumberFormat="1" applyFont="1" applyFill="1" applyBorder="1" applyAlignment="1">
      <alignment horizontal="left" vertical="top" wrapText="1"/>
      <protection/>
    </xf>
    <xf numFmtId="2" fontId="6" fillId="0" borderId="21" xfId="52" applyNumberFormat="1" applyFont="1" applyFill="1" applyBorder="1" applyAlignment="1">
      <alignment horizontal="left" vertical="top" wrapText="1"/>
      <protection/>
    </xf>
    <xf numFmtId="2" fontId="6" fillId="0" borderId="22" xfId="52" applyNumberFormat="1" applyFont="1" applyFill="1" applyBorder="1" applyAlignment="1">
      <alignment horizontal="left" vertical="top" wrapText="1"/>
      <protection/>
    </xf>
    <xf numFmtId="0" fontId="6" fillId="0" borderId="11" xfId="52" applyNumberFormat="1" applyFont="1" applyFill="1" applyBorder="1" applyAlignment="1">
      <alignment horizontal="center" vertical="center" wrapText="1"/>
      <protection/>
    </xf>
    <xf numFmtId="2" fontId="6" fillId="0" borderId="11" xfId="52" applyNumberFormat="1" applyFont="1" applyFill="1" applyBorder="1" applyAlignment="1">
      <alignment horizontal="center" vertical="center" wrapText="1"/>
      <protection/>
    </xf>
    <xf numFmtId="2" fontId="6" fillId="0" borderId="12" xfId="52" applyNumberFormat="1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left" vertical="top" wrapText="1"/>
      <protection/>
    </xf>
    <xf numFmtId="0" fontId="6" fillId="0" borderId="12" xfId="52" applyFont="1" applyFill="1" applyBorder="1" applyAlignment="1">
      <alignment horizontal="left" vertical="top" wrapText="1"/>
      <protection/>
    </xf>
    <xf numFmtId="0" fontId="6" fillId="0" borderId="10" xfId="52" applyFont="1" applyFill="1" applyBorder="1" applyAlignment="1">
      <alignment horizontal="center" vertical="justify" wrapText="1"/>
      <protection/>
    </xf>
    <xf numFmtId="0" fontId="6" fillId="0" borderId="11" xfId="52" applyFont="1" applyFill="1" applyBorder="1" applyAlignment="1">
      <alignment horizontal="center" vertical="justify" wrapText="1"/>
      <protection/>
    </xf>
    <xf numFmtId="0" fontId="42" fillId="0" borderId="18" xfId="0" applyFont="1" applyBorder="1" applyAlignment="1">
      <alignment/>
    </xf>
    <xf numFmtId="0" fontId="42" fillId="0" borderId="12" xfId="0" applyFont="1" applyBorder="1" applyAlignment="1">
      <alignment/>
    </xf>
    <xf numFmtId="4" fontId="6" fillId="0" borderId="11" xfId="52" applyNumberFormat="1" applyFont="1" applyFill="1" applyBorder="1" applyAlignment="1">
      <alignment horizontal="center" vertical="center" wrapText="1"/>
      <protection/>
    </xf>
    <xf numFmtId="4" fontId="6" fillId="0" borderId="18" xfId="52" applyNumberFormat="1" applyFont="1" applyFill="1" applyBorder="1" applyAlignment="1">
      <alignment horizontal="center" vertical="center" wrapText="1"/>
      <protection/>
    </xf>
    <xf numFmtId="4" fontId="6" fillId="0" borderId="12" xfId="52" applyNumberFormat="1" applyFont="1" applyFill="1" applyBorder="1" applyAlignment="1">
      <alignment horizontal="center" vertical="center" wrapText="1"/>
      <protection/>
    </xf>
    <xf numFmtId="49" fontId="6" fillId="0" borderId="11" xfId="52" applyNumberFormat="1" applyFont="1" applyFill="1" applyBorder="1" applyAlignment="1">
      <alignment horizontal="center" vertical="center" wrapText="1"/>
      <protection/>
    </xf>
    <xf numFmtId="49" fontId="6" fillId="0" borderId="18" xfId="52" applyNumberFormat="1" applyFont="1" applyFill="1" applyBorder="1" applyAlignment="1">
      <alignment horizontal="center" vertical="center" wrapText="1"/>
      <protection/>
    </xf>
    <xf numFmtId="49" fontId="6" fillId="0" borderId="12" xfId="52" applyNumberFormat="1" applyFont="1" applyFill="1" applyBorder="1" applyAlignment="1">
      <alignment horizontal="center" vertical="center" wrapText="1"/>
      <protection/>
    </xf>
    <xf numFmtId="2" fontId="6" fillId="0" borderId="18" xfId="52" applyNumberFormat="1" applyFont="1" applyFill="1" applyBorder="1" applyAlignment="1">
      <alignment horizontal="center" vertical="center" wrapText="1"/>
      <protection/>
    </xf>
    <xf numFmtId="2" fontId="6" fillId="0" borderId="25" xfId="52" applyNumberFormat="1" applyFont="1" applyFill="1" applyBorder="1" applyAlignment="1">
      <alignment horizontal="center" vertical="center" wrapText="1"/>
      <protection/>
    </xf>
    <xf numFmtId="2" fontId="6" fillId="0" borderId="21" xfId="52" applyNumberFormat="1" applyFont="1" applyFill="1" applyBorder="1" applyAlignment="1">
      <alignment horizontal="center" vertical="center" wrapText="1"/>
      <protection/>
    </xf>
    <xf numFmtId="2" fontId="6" fillId="0" borderId="22" xfId="52" applyNumberFormat="1" applyFont="1" applyFill="1" applyBorder="1" applyAlignment="1">
      <alignment horizontal="center" vertical="center" wrapText="1"/>
      <protection/>
    </xf>
    <xf numFmtId="0" fontId="6" fillId="0" borderId="29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30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6" fillId="0" borderId="12" xfId="52" applyNumberFormat="1" applyFont="1" applyFill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52" applyFont="1" applyFill="1" applyBorder="1" applyAlignment="1">
      <alignment horizontal="center" vertical="justify" wrapText="1"/>
      <protection/>
    </xf>
    <xf numFmtId="0" fontId="6" fillId="0" borderId="0" xfId="52" applyFont="1" applyFill="1" applyAlignment="1">
      <alignment horizontal="left" vertical="justify" wrapText="1"/>
      <protection/>
    </xf>
    <xf numFmtId="0" fontId="6" fillId="0" borderId="0" xfId="52" applyFont="1" applyFill="1" applyBorder="1" applyAlignment="1">
      <alignment vertical="justify" wrapText="1"/>
      <protection/>
    </xf>
    <xf numFmtId="0" fontId="6" fillId="0" borderId="0" xfId="52" applyFont="1" applyFill="1" applyBorder="1" applyAlignment="1">
      <alignment horizontal="left" vertical="center" wrapText="1"/>
      <protection/>
    </xf>
    <xf numFmtId="0" fontId="8" fillId="0" borderId="17" xfId="52" applyFont="1" applyFill="1" applyBorder="1" applyAlignment="1">
      <alignment horizontal="left" vertical="center" wrapText="1"/>
      <protection/>
    </xf>
    <xf numFmtId="0" fontId="8" fillId="0" borderId="16" xfId="52" applyFont="1" applyFill="1" applyBorder="1" applyAlignment="1">
      <alignment horizontal="left" vertical="center" wrapText="1"/>
      <protection/>
    </xf>
    <xf numFmtId="0" fontId="6" fillId="0" borderId="17" xfId="52" applyFont="1" applyFill="1" applyBorder="1" applyAlignment="1">
      <alignment horizontal="left" vertical="center" wrapText="1"/>
      <protection/>
    </xf>
    <xf numFmtId="0" fontId="6" fillId="0" borderId="16" xfId="52" applyFont="1" applyFill="1" applyBorder="1" applyAlignment="1">
      <alignment horizontal="left" vertical="center" wrapText="1"/>
      <protection/>
    </xf>
    <xf numFmtId="2" fontId="8" fillId="0" borderId="26" xfId="52" applyNumberFormat="1" applyFont="1" applyFill="1" applyBorder="1" applyAlignment="1">
      <alignment horizontal="left" vertical="center" wrapText="1"/>
      <protection/>
    </xf>
    <xf numFmtId="2" fontId="8" fillId="0" borderId="31" xfId="52" applyNumberFormat="1" applyFont="1" applyFill="1" applyBorder="1" applyAlignment="1">
      <alignment horizontal="left" vertical="center" wrapText="1"/>
      <protection/>
    </xf>
    <xf numFmtId="2" fontId="8" fillId="0" borderId="32" xfId="52" applyNumberFormat="1" applyFont="1" applyFill="1" applyBorder="1" applyAlignment="1">
      <alignment horizontal="left" vertical="center" wrapText="1"/>
      <protection/>
    </xf>
    <xf numFmtId="0" fontId="8" fillId="0" borderId="26" xfId="52" applyFont="1" applyFill="1" applyBorder="1" applyAlignment="1">
      <alignment horizontal="left" vertical="center" wrapText="1"/>
      <protection/>
    </xf>
    <xf numFmtId="0" fontId="8" fillId="0" borderId="31" xfId="52" applyFont="1" applyFill="1" applyBorder="1" applyAlignment="1">
      <alignment horizontal="left" vertical="center" wrapText="1"/>
      <protection/>
    </xf>
    <xf numFmtId="0" fontId="8" fillId="0" borderId="32" xfId="52" applyFont="1" applyFill="1" applyBorder="1" applyAlignment="1">
      <alignment horizontal="left" vertical="center" wrapText="1"/>
      <protection/>
    </xf>
    <xf numFmtId="2" fontId="8" fillId="0" borderId="17" xfId="52" applyNumberFormat="1" applyFont="1" applyFill="1" applyBorder="1" applyAlignment="1">
      <alignment horizontal="left" vertical="center" wrapText="1"/>
      <protection/>
    </xf>
    <xf numFmtId="2" fontId="8" fillId="0" borderId="20" xfId="52" applyNumberFormat="1" applyFont="1" applyFill="1" applyBorder="1" applyAlignment="1">
      <alignment horizontal="left" vertical="center" wrapText="1"/>
      <protection/>
    </xf>
    <xf numFmtId="2" fontId="8" fillId="0" borderId="16" xfId="52" applyNumberFormat="1" applyFont="1" applyFill="1" applyBorder="1" applyAlignment="1">
      <alignment horizontal="left" vertical="center" wrapText="1"/>
      <protection/>
    </xf>
    <xf numFmtId="2" fontId="8" fillId="0" borderId="24" xfId="52" applyNumberFormat="1" applyFont="1" applyFill="1" applyBorder="1" applyAlignment="1">
      <alignment horizontal="left" vertical="center" wrapText="1"/>
      <protection/>
    </xf>
    <xf numFmtId="2" fontId="8" fillId="0" borderId="33" xfId="52" applyNumberFormat="1" applyFont="1" applyFill="1" applyBorder="1" applyAlignment="1">
      <alignment horizontal="left" vertical="center" wrapText="1"/>
      <protection/>
    </xf>
    <xf numFmtId="2" fontId="8" fillId="0" borderId="34" xfId="52" applyNumberFormat="1" applyFont="1" applyFill="1" applyBorder="1" applyAlignment="1">
      <alignment horizontal="left" vertical="center" wrapText="1"/>
      <protection/>
    </xf>
    <xf numFmtId="2" fontId="8" fillId="0" borderId="35" xfId="52" applyNumberFormat="1" applyFont="1" applyFill="1" applyBorder="1" applyAlignment="1">
      <alignment horizontal="left" vertical="center" wrapText="1"/>
      <protection/>
    </xf>
    <xf numFmtId="2" fontId="8" fillId="0" borderId="0" xfId="52" applyNumberFormat="1" applyFont="1" applyFill="1" applyBorder="1" applyAlignment="1">
      <alignment horizontal="left" vertical="center" wrapText="1"/>
      <protection/>
    </xf>
    <xf numFmtId="2" fontId="8" fillId="0" borderId="36" xfId="52" applyNumberFormat="1" applyFont="1" applyFill="1" applyBorder="1" applyAlignment="1">
      <alignment horizontal="left" vertical="center" wrapText="1"/>
      <protection/>
    </xf>
    <xf numFmtId="2" fontId="8" fillId="0" borderId="37" xfId="52" applyNumberFormat="1" applyFont="1" applyFill="1" applyBorder="1" applyAlignment="1">
      <alignment horizontal="left" vertical="center" wrapText="1"/>
      <protection/>
    </xf>
    <xf numFmtId="2" fontId="8" fillId="0" borderId="38" xfId="52" applyNumberFormat="1" applyFont="1" applyFill="1" applyBorder="1" applyAlignment="1">
      <alignment horizontal="left" vertical="center" wrapText="1"/>
      <protection/>
    </xf>
    <xf numFmtId="2" fontId="8" fillId="0" borderId="39" xfId="52" applyNumberFormat="1" applyFont="1" applyFill="1" applyBorder="1" applyAlignment="1">
      <alignment horizontal="left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04"/>
  <sheetViews>
    <sheetView zoomScale="50" zoomScaleNormal="50" zoomScalePageLayoutView="0" workbookViewId="0" topLeftCell="A1">
      <pane xSplit="2" ySplit="6" topLeftCell="C9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68" sqref="C68"/>
    </sheetView>
  </sheetViews>
  <sheetFormatPr defaultColWidth="9.140625" defaultRowHeight="15"/>
  <cols>
    <col min="1" max="1" width="8.00390625" style="3" customWidth="1"/>
    <col min="2" max="2" width="50.8515625" style="3" customWidth="1"/>
    <col min="3" max="3" width="23.28125" style="3" customWidth="1"/>
    <col min="4" max="4" width="23.8515625" style="3" customWidth="1"/>
    <col min="5" max="5" width="22.421875" style="3" customWidth="1"/>
    <col min="6" max="6" width="12.421875" style="3" customWidth="1"/>
    <col min="7" max="7" width="10.7109375" style="3" customWidth="1"/>
    <col min="8" max="8" width="21.7109375" style="3" customWidth="1"/>
    <col min="9" max="9" width="14.28125" style="3" customWidth="1"/>
    <col min="10" max="10" width="153.7109375" style="49" customWidth="1"/>
    <col min="11" max="11" width="11.00390625" style="49" hidden="1" customWidth="1"/>
    <col min="12" max="12" width="18.57421875" style="50" customWidth="1"/>
    <col min="13" max="13" width="20.140625" style="3" customWidth="1"/>
    <col min="14" max="16384" width="9.140625" style="3" customWidth="1"/>
  </cols>
  <sheetData>
    <row r="1" spans="1:12" ht="30.75" customHeight="1">
      <c r="A1" s="267" t="s">
        <v>69</v>
      </c>
      <c r="B1" s="267"/>
      <c r="C1" s="267"/>
      <c r="D1" s="267"/>
      <c r="E1" s="267"/>
      <c r="F1" s="267"/>
      <c r="G1" s="267"/>
      <c r="H1" s="267"/>
      <c r="I1" s="267"/>
      <c r="J1" s="267"/>
      <c r="K1" s="1"/>
      <c r="L1" s="2"/>
    </row>
    <row r="2" spans="1:12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ht="24" customHeight="1">
      <c r="A3" s="268" t="s">
        <v>0</v>
      </c>
      <c r="B3" s="268" t="s">
        <v>1</v>
      </c>
      <c r="C3" s="268" t="s">
        <v>70</v>
      </c>
      <c r="D3" s="268" t="s">
        <v>2</v>
      </c>
      <c r="E3" s="271" t="s">
        <v>3</v>
      </c>
      <c r="F3" s="272"/>
      <c r="G3" s="273"/>
      <c r="H3" s="268" t="s">
        <v>4</v>
      </c>
      <c r="I3" s="268" t="s">
        <v>71</v>
      </c>
      <c r="J3" s="274" t="s">
        <v>5</v>
      </c>
      <c r="K3" s="275"/>
      <c r="L3" s="292" t="s">
        <v>6</v>
      </c>
    </row>
    <row r="4" spans="1:12" ht="36" customHeight="1">
      <c r="A4" s="269"/>
      <c r="B4" s="269"/>
      <c r="C4" s="269"/>
      <c r="D4" s="269"/>
      <c r="E4" s="271" t="s">
        <v>7</v>
      </c>
      <c r="F4" s="272"/>
      <c r="G4" s="273"/>
      <c r="H4" s="269"/>
      <c r="I4" s="269"/>
      <c r="J4" s="276"/>
      <c r="K4" s="277"/>
      <c r="L4" s="293"/>
    </row>
    <row r="5" spans="1:12" ht="60.75" customHeight="1">
      <c r="A5" s="270"/>
      <c r="B5" s="270"/>
      <c r="C5" s="270"/>
      <c r="D5" s="270"/>
      <c r="E5" s="5" t="s">
        <v>8</v>
      </c>
      <c r="F5" s="5" t="s">
        <v>9</v>
      </c>
      <c r="G5" s="5" t="s">
        <v>10</v>
      </c>
      <c r="H5" s="270"/>
      <c r="I5" s="270"/>
      <c r="J5" s="278"/>
      <c r="K5" s="279"/>
      <c r="L5" s="294"/>
    </row>
    <row r="6" spans="1:12" ht="34.5" customHeight="1">
      <c r="A6" s="29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6"/>
    </row>
    <row r="7" spans="1:12" ht="42" customHeight="1">
      <c r="A7" s="30" t="s">
        <v>11</v>
      </c>
      <c r="B7" s="257" t="s">
        <v>12</v>
      </c>
      <c r="C7" s="258"/>
      <c r="D7" s="258"/>
      <c r="E7" s="258"/>
      <c r="F7" s="258"/>
      <c r="G7" s="258"/>
      <c r="H7" s="258"/>
      <c r="I7" s="258"/>
      <c r="J7" s="259"/>
      <c r="K7" s="6"/>
      <c r="L7" s="7"/>
    </row>
    <row r="8" spans="1:12" ht="407.25" customHeight="1" hidden="1">
      <c r="A8" s="280">
        <v>6</v>
      </c>
      <c r="B8" s="282"/>
      <c r="C8" s="282">
        <v>6000</v>
      </c>
      <c r="D8" s="282"/>
      <c r="E8" s="282"/>
      <c r="F8" s="282">
        <v>0</v>
      </c>
      <c r="G8" s="282">
        <v>0</v>
      </c>
      <c r="H8" s="284" t="s">
        <v>13</v>
      </c>
      <c r="I8" s="51"/>
      <c r="J8" s="285"/>
      <c r="K8" s="8"/>
      <c r="L8" s="9">
        <f>C8-D8</f>
        <v>6000</v>
      </c>
    </row>
    <row r="9" spans="1:12" ht="60.75" customHeight="1" hidden="1">
      <c r="A9" s="281"/>
      <c r="B9" s="281"/>
      <c r="C9" s="281"/>
      <c r="D9" s="283"/>
      <c r="E9" s="281"/>
      <c r="F9" s="281"/>
      <c r="G9" s="281"/>
      <c r="H9" s="281"/>
      <c r="I9" s="52"/>
      <c r="J9" s="286"/>
      <c r="K9" s="10"/>
      <c r="L9" s="11"/>
    </row>
    <row r="10" spans="1:12" ht="17.25" customHeight="1" hidden="1">
      <c r="A10" s="53"/>
      <c r="B10" s="29"/>
      <c r="C10" s="23"/>
      <c r="D10" s="23"/>
      <c r="E10" s="23"/>
      <c r="F10" s="23"/>
      <c r="G10" s="23"/>
      <c r="H10" s="54"/>
      <c r="I10" s="23"/>
      <c r="J10" s="6"/>
      <c r="K10" s="6"/>
      <c r="L10" s="7"/>
    </row>
    <row r="11" spans="1:12" ht="51.75" customHeight="1" hidden="1">
      <c r="A11" s="55"/>
      <c r="B11" s="56"/>
      <c r="C11" s="51"/>
      <c r="D11" s="51"/>
      <c r="E11" s="51"/>
      <c r="F11" s="51"/>
      <c r="G11" s="51"/>
      <c r="H11" s="57"/>
      <c r="I11" s="51"/>
      <c r="J11" s="12"/>
      <c r="K11" s="12"/>
      <c r="L11" s="9"/>
    </row>
    <row r="12" spans="1:12" ht="51.75" customHeight="1" hidden="1">
      <c r="A12" s="55"/>
      <c r="B12" s="56"/>
      <c r="C12" s="51"/>
      <c r="D12" s="51"/>
      <c r="E12" s="51"/>
      <c r="F12" s="51"/>
      <c r="G12" s="51"/>
      <c r="H12" s="57"/>
      <c r="I12" s="51"/>
      <c r="J12" s="12"/>
      <c r="K12" s="12"/>
      <c r="L12" s="9"/>
    </row>
    <row r="13" spans="1:12" ht="396" customHeight="1" hidden="1">
      <c r="A13" s="280"/>
      <c r="B13" s="282"/>
      <c r="C13" s="282"/>
      <c r="D13" s="282"/>
      <c r="E13" s="282"/>
      <c r="F13" s="282"/>
      <c r="G13" s="282"/>
      <c r="H13" s="284"/>
      <c r="I13" s="282"/>
      <c r="J13" s="287"/>
      <c r="K13" s="13"/>
      <c r="L13" s="289"/>
    </row>
    <row r="14" spans="1:12" ht="52.5" customHeight="1" hidden="1">
      <c r="A14" s="281"/>
      <c r="B14" s="283"/>
      <c r="C14" s="283"/>
      <c r="D14" s="283"/>
      <c r="E14" s="283"/>
      <c r="F14" s="283"/>
      <c r="G14" s="283"/>
      <c r="H14" s="291"/>
      <c r="I14" s="283"/>
      <c r="J14" s="288"/>
      <c r="K14" s="14"/>
      <c r="L14" s="290"/>
    </row>
    <row r="15" spans="1:12" ht="369.75" customHeight="1" hidden="1">
      <c r="A15" s="280"/>
      <c r="B15" s="282"/>
      <c r="C15" s="282"/>
      <c r="D15" s="282"/>
      <c r="E15" s="282"/>
      <c r="F15" s="282"/>
      <c r="G15" s="282"/>
      <c r="H15" s="284"/>
      <c r="I15" s="282"/>
      <c r="J15" s="287"/>
      <c r="K15" s="13"/>
      <c r="L15" s="289"/>
    </row>
    <row r="16" spans="1:12" ht="144" customHeight="1" hidden="1">
      <c r="A16" s="243"/>
      <c r="B16" s="283"/>
      <c r="C16" s="283"/>
      <c r="D16" s="283"/>
      <c r="E16" s="283"/>
      <c r="F16" s="283"/>
      <c r="G16" s="283"/>
      <c r="H16" s="291"/>
      <c r="I16" s="283"/>
      <c r="J16" s="288"/>
      <c r="K16" s="14"/>
      <c r="L16" s="290"/>
    </row>
    <row r="17" spans="1:12" ht="144" customHeight="1">
      <c r="A17" s="266">
        <v>1</v>
      </c>
      <c r="B17" s="248" t="s">
        <v>14</v>
      </c>
      <c r="C17" s="251">
        <v>7737000</v>
      </c>
      <c r="D17" s="254">
        <v>0</v>
      </c>
      <c r="E17" s="254">
        <v>0</v>
      </c>
      <c r="F17" s="282">
        <v>0</v>
      </c>
      <c r="G17" s="282">
        <v>0</v>
      </c>
      <c r="H17" s="284" t="s">
        <v>72</v>
      </c>
      <c r="I17" s="282">
        <v>0</v>
      </c>
      <c r="J17" s="261" t="s">
        <v>115</v>
      </c>
      <c r="K17" s="15"/>
      <c r="L17" s="289">
        <f>C17-D17</f>
        <v>7737000</v>
      </c>
    </row>
    <row r="18" spans="1:12" ht="144" customHeight="1">
      <c r="A18" s="246"/>
      <c r="B18" s="249"/>
      <c r="C18" s="252"/>
      <c r="D18" s="241"/>
      <c r="E18" s="241"/>
      <c r="F18" s="264"/>
      <c r="G18" s="264"/>
      <c r="H18" s="265"/>
      <c r="I18" s="264"/>
      <c r="J18" s="262"/>
      <c r="K18" s="15"/>
      <c r="L18" s="260"/>
    </row>
    <row r="19" spans="1:12" s="17" customFormat="1" ht="35.25" customHeight="1">
      <c r="A19" s="246"/>
      <c r="B19" s="249"/>
      <c r="C19" s="252"/>
      <c r="D19" s="241"/>
      <c r="E19" s="241"/>
      <c r="F19" s="264"/>
      <c r="G19" s="264"/>
      <c r="H19" s="265"/>
      <c r="I19" s="264"/>
      <c r="J19" s="262"/>
      <c r="K19" s="16"/>
      <c r="L19" s="260"/>
    </row>
    <row r="20" spans="1:12" s="17" customFormat="1" ht="138" customHeight="1" hidden="1">
      <c r="A20" s="246"/>
      <c r="B20" s="249"/>
      <c r="C20" s="252"/>
      <c r="D20" s="241"/>
      <c r="E20" s="241"/>
      <c r="F20" s="264"/>
      <c r="G20" s="264"/>
      <c r="H20" s="265"/>
      <c r="I20" s="264"/>
      <c r="J20" s="262"/>
      <c r="K20" s="18"/>
      <c r="L20" s="260"/>
    </row>
    <row r="21" spans="1:12" s="17" customFormat="1" ht="409.5" customHeight="1" hidden="1">
      <c r="A21" s="247"/>
      <c r="B21" s="250"/>
      <c r="C21" s="253"/>
      <c r="D21" s="242"/>
      <c r="E21" s="242"/>
      <c r="F21" s="283"/>
      <c r="G21" s="283"/>
      <c r="H21" s="291"/>
      <c r="I21" s="283"/>
      <c r="J21" s="263"/>
      <c r="K21" s="18"/>
      <c r="L21" s="290"/>
    </row>
    <row r="22" spans="1:12" ht="127.5" customHeight="1">
      <c r="A22" s="58">
        <v>2</v>
      </c>
      <c r="B22" s="20" t="s">
        <v>15</v>
      </c>
      <c r="C22" s="79">
        <v>400000</v>
      </c>
      <c r="D22" s="22">
        <v>0</v>
      </c>
      <c r="E22" s="22">
        <v>0</v>
      </c>
      <c r="F22" s="59">
        <v>0</v>
      </c>
      <c r="G22" s="59">
        <v>0</v>
      </c>
      <c r="H22" s="59" t="s">
        <v>16</v>
      </c>
      <c r="I22" s="83">
        <v>0</v>
      </c>
      <c r="J22" s="27" t="s">
        <v>102</v>
      </c>
      <c r="K22" s="19"/>
      <c r="L22" s="7">
        <f aca="true" t="shared" si="0" ref="L22:L27">C22-D22</f>
        <v>400000</v>
      </c>
    </row>
    <row r="23" spans="1:12" ht="127.5" customHeight="1">
      <c r="A23" s="58">
        <v>4</v>
      </c>
      <c r="B23" s="20" t="s">
        <v>73</v>
      </c>
      <c r="C23" s="79">
        <v>50000</v>
      </c>
      <c r="D23" s="22">
        <v>0</v>
      </c>
      <c r="E23" s="22">
        <v>0</v>
      </c>
      <c r="F23" s="59">
        <v>0</v>
      </c>
      <c r="G23" s="59">
        <v>0</v>
      </c>
      <c r="H23" s="59" t="s">
        <v>74</v>
      </c>
      <c r="I23" s="83">
        <v>0</v>
      </c>
      <c r="J23" s="27" t="s">
        <v>102</v>
      </c>
      <c r="K23" s="19"/>
      <c r="L23" s="7">
        <f t="shared" si="0"/>
        <v>50000</v>
      </c>
    </row>
    <row r="24" spans="1:12" ht="127.5" customHeight="1">
      <c r="A24" s="58">
        <v>5</v>
      </c>
      <c r="B24" s="20" t="s">
        <v>17</v>
      </c>
      <c r="C24" s="79">
        <v>100000</v>
      </c>
      <c r="D24" s="22">
        <v>0</v>
      </c>
      <c r="E24" s="22">
        <v>0</v>
      </c>
      <c r="F24" s="59">
        <v>0</v>
      </c>
      <c r="G24" s="59">
        <v>0</v>
      </c>
      <c r="H24" s="59" t="s">
        <v>18</v>
      </c>
      <c r="I24" s="83">
        <v>0</v>
      </c>
      <c r="J24" s="27" t="s">
        <v>103</v>
      </c>
      <c r="K24" s="19"/>
      <c r="L24" s="7">
        <f t="shared" si="0"/>
        <v>100000</v>
      </c>
    </row>
    <row r="25" spans="1:12" ht="127.5" customHeight="1">
      <c r="A25" s="58">
        <v>6</v>
      </c>
      <c r="B25" s="20" t="s">
        <v>19</v>
      </c>
      <c r="C25" s="79">
        <v>100000</v>
      </c>
      <c r="D25" s="22">
        <v>0</v>
      </c>
      <c r="E25" s="22">
        <v>0</v>
      </c>
      <c r="F25" s="59">
        <v>0</v>
      </c>
      <c r="G25" s="59">
        <v>0</v>
      </c>
      <c r="H25" s="59" t="s">
        <v>20</v>
      </c>
      <c r="I25" s="83">
        <v>0</v>
      </c>
      <c r="J25" s="27" t="s">
        <v>104</v>
      </c>
      <c r="K25" s="19"/>
      <c r="L25" s="7">
        <f t="shared" si="0"/>
        <v>100000</v>
      </c>
    </row>
    <row r="26" spans="1:12" ht="127.5" customHeight="1">
      <c r="A26" s="58">
        <v>7</v>
      </c>
      <c r="B26" s="20" t="s">
        <v>21</v>
      </c>
      <c r="C26" s="79">
        <v>100000</v>
      </c>
      <c r="D26" s="22">
        <v>0</v>
      </c>
      <c r="E26" s="22">
        <v>0</v>
      </c>
      <c r="F26" s="59">
        <v>0</v>
      </c>
      <c r="G26" s="59">
        <v>0</v>
      </c>
      <c r="H26" s="59" t="s">
        <v>22</v>
      </c>
      <c r="I26" s="83">
        <v>0</v>
      </c>
      <c r="J26" s="27" t="s">
        <v>103</v>
      </c>
      <c r="K26" s="19"/>
      <c r="L26" s="7">
        <f t="shared" si="0"/>
        <v>100000</v>
      </c>
    </row>
    <row r="27" spans="1:12" ht="22.5" customHeight="1">
      <c r="A27" s="20"/>
      <c r="B27" s="21" t="s">
        <v>23</v>
      </c>
      <c r="C27" s="79">
        <f>C26+C25+C24+C23+C22+C17</f>
        <v>8487000</v>
      </c>
      <c r="D27" s="79">
        <f>D26+D25+D24+D23+D22+D17</f>
        <v>0</v>
      </c>
      <c r="E27" s="22">
        <f>E22+E17</f>
        <v>0</v>
      </c>
      <c r="F27" s="22">
        <v>0</v>
      </c>
      <c r="G27" s="22">
        <v>0</v>
      </c>
      <c r="H27" s="22"/>
      <c r="I27" s="31">
        <v>0</v>
      </c>
      <c r="J27" s="24"/>
      <c r="K27" s="24"/>
      <c r="L27" s="25">
        <f t="shared" si="0"/>
        <v>8487000</v>
      </c>
    </row>
    <row r="28" spans="1:12" ht="23.25" customHeight="1">
      <c r="A28" s="244" t="s">
        <v>24</v>
      </c>
      <c r="B28" s="245"/>
      <c r="C28" s="245"/>
      <c r="D28" s="245"/>
      <c r="E28" s="245"/>
      <c r="F28" s="245"/>
      <c r="G28" s="245"/>
      <c r="H28" s="245"/>
      <c r="I28" s="245"/>
      <c r="J28" s="233"/>
      <c r="K28" s="27"/>
      <c r="L28" s="25"/>
    </row>
    <row r="29" spans="1:12" ht="95.25" customHeight="1">
      <c r="A29" s="53">
        <v>8</v>
      </c>
      <c r="B29" s="29" t="s">
        <v>75</v>
      </c>
      <c r="C29" s="80">
        <v>100000</v>
      </c>
      <c r="D29" s="36">
        <v>0</v>
      </c>
      <c r="E29" s="36">
        <v>0</v>
      </c>
      <c r="F29" s="36">
        <v>0</v>
      </c>
      <c r="G29" s="36">
        <v>0</v>
      </c>
      <c r="H29" s="36" t="s">
        <v>16</v>
      </c>
      <c r="I29" s="36">
        <v>0</v>
      </c>
      <c r="J29" s="234" t="s">
        <v>102</v>
      </c>
      <c r="K29" s="235"/>
      <c r="L29" s="34">
        <f>C29-D29</f>
        <v>100000</v>
      </c>
    </row>
    <row r="30" spans="1:14" ht="90.75" customHeight="1">
      <c r="A30" s="58">
        <v>9</v>
      </c>
      <c r="B30" s="20" t="s">
        <v>25</v>
      </c>
      <c r="C30" s="81">
        <v>100000</v>
      </c>
      <c r="D30" s="85">
        <v>0</v>
      </c>
      <c r="E30" s="85">
        <v>0</v>
      </c>
      <c r="F30" s="59">
        <v>0</v>
      </c>
      <c r="G30" s="59">
        <v>0</v>
      </c>
      <c r="H30" s="60" t="s">
        <v>116</v>
      </c>
      <c r="I30" s="61">
        <v>0</v>
      </c>
      <c r="J30" s="234" t="s">
        <v>102</v>
      </c>
      <c r="K30" s="235"/>
      <c r="L30" s="25">
        <f>C30-D30</f>
        <v>100000</v>
      </c>
      <c r="N30" s="28"/>
    </row>
    <row r="31" spans="1:12" ht="30.75" customHeight="1" hidden="1">
      <c r="A31" s="53">
        <v>11</v>
      </c>
      <c r="B31" s="36"/>
      <c r="C31" s="82"/>
      <c r="D31" s="36"/>
      <c r="E31" s="36"/>
      <c r="F31" s="36"/>
      <c r="G31" s="36"/>
      <c r="H31" s="36"/>
      <c r="I31" s="36"/>
      <c r="J31" s="6"/>
      <c r="K31" s="62"/>
      <c r="L31" s="87"/>
    </row>
    <row r="32" spans="1:12" ht="23.25" customHeight="1">
      <c r="A32" s="29"/>
      <c r="B32" s="30" t="s">
        <v>26</v>
      </c>
      <c r="C32" s="80">
        <f>C29+C30</f>
        <v>200000</v>
      </c>
      <c r="D32" s="31">
        <v>0</v>
      </c>
      <c r="E32" s="31">
        <v>0</v>
      </c>
      <c r="F32" s="31">
        <v>0</v>
      </c>
      <c r="G32" s="31">
        <v>0</v>
      </c>
      <c r="H32" s="36"/>
      <c r="I32" s="63">
        <v>0</v>
      </c>
      <c r="J32" s="64"/>
      <c r="K32" s="64"/>
      <c r="L32" s="33">
        <v>0</v>
      </c>
    </row>
    <row r="33" spans="1:12" ht="21" customHeight="1" hidden="1">
      <c r="A33" s="29"/>
      <c r="B33" s="30"/>
      <c r="C33" s="31"/>
      <c r="D33" s="31"/>
      <c r="E33" s="31"/>
      <c r="F33" s="31"/>
      <c r="G33" s="31"/>
      <c r="H33" s="31"/>
      <c r="I33" s="31"/>
      <c r="J33" s="27"/>
      <c r="K33" s="27"/>
      <c r="L33" s="7"/>
    </row>
    <row r="34" spans="1:12" ht="28.5" customHeight="1">
      <c r="A34" s="65" t="s">
        <v>27</v>
      </c>
      <c r="B34" s="244" t="s">
        <v>28</v>
      </c>
      <c r="C34" s="245"/>
      <c r="D34" s="245"/>
      <c r="E34" s="245"/>
      <c r="F34" s="245"/>
      <c r="G34" s="245"/>
      <c r="H34" s="245"/>
      <c r="I34" s="245"/>
      <c r="J34" s="233"/>
      <c r="K34" s="27"/>
      <c r="L34" s="7"/>
    </row>
    <row r="35" spans="1:12" ht="27.75" customHeight="1" hidden="1">
      <c r="A35" s="66" t="s">
        <v>29</v>
      </c>
      <c r="B35" s="236" t="s">
        <v>30</v>
      </c>
      <c r="C35" s="237"/>
      <c r="D35" s="237"/>
      <c r="E35" s="237"/>
      <c r="F35" s="237"/>
      <c r="G35" s="237"/>
      <c r="H35" s="238"/>
      <c r="I35" s="31"/>
      <c r="J35" s="67"/>
      <c r="K35" s="67"/>
      <c r="L35" s="7"/>
    </row>
    <row r="36" spans="1:12" s="17" customFormat="1" ht="244.5" customHeight="1">
      <c r="A36" s="68" t="s">
        <v>31</v>
      </c>
      <c r="B36" s="20" t="s">
        <v>77</v>
      </c>
      <c r="C36" s="79">
        <v>200000</v>
      </c>
      <c r="D36" s="22">
        <v>0</v>
      </c>
      <c r="E36" s="22">
        <v>0</v>
      </c>
      <c r="F36" s="36">
        <v>0</v>
      </c>
      <c r="G36" s="36">
        <v>0</v>
      </c>
      <c r="H36" s="37" t="s">
        <v>117</v>
      </c>
      <c r="I36" s="69">
        <v>0</v>
      </c>
      <c r="J36" s="27" t="s">
        <v>110</v>
      </c>
      <c r="K36" s="71"/>
      <c r="L36" s="32">
        <f>C36-D36</f>
        <v>200000</v>
      </c>
    </row>
    <row r="37" spans="1:12" s="17" customFormat="1" ht="109.5" customHeight="1">
      <c r="A37" s="68" t="s">
        <v>78</v>
      </c>
      <c r="B37" s="20" t="s">
        <v>79</v>
      </c>
      <c r="C37" s="79">
        <v>200000</v>
      </c>
      <c r="D37" s="22">
        <v>0</v>
      </c>
      <c r="E37" s="22">
        <v>0</v>
      </c>
      <c r="F37" s="36">
        <v>0</v>
      </c>
      <c r="G37" s="36">
        <v>0</v>
      </c>
      <c r="H37" s="92" t="s">
        <v>118</v>
      </c>
      <c r="I37" s="69">
        <v>0</v>
      </c>
      <c r="J37" s="27" t="s">
        <v>110</v>
      </c>
      <c r="K37" s="78"/>
      <c r="L37" s="32">
        <f>C37-D37</f>
        <v>200000</v>
      </c>
    </row>
    <row r="38" spans="1:12" ht="25.5" customHeight="1">
      <c r="A38" s="66"/>
      <c r="B38" s="30" t="s">
        <v>33</v>
      </c>
      <c r="C38" s="80">
        <f>C36+C37</f>
        <v>400000</v>
      </c>
      <c r="D38" s="31">
        <v>0</v>
      </c>
      <c r="E38" s="31">
        <v>0</v>
      </c>
      <c r="F38" s="31">
        <v>0</v>
      </c>
      <c r="G38" s="31">
        <v>0</v>
      </c>
      <c r="H38" s="52"/>
      <c r="I38" s="31">
        <v>0</v>
      </c>
      <c r="J38" s="72"/>
      <c r="K38" s="72"/>
      <c r="L38" s="33">
        <f>C38-D38</f>
        <v>400000</v>
      </c>
    </row>
    <row r="39" spans="1:12" ht="37.5" customHeight="1">
      <c r="A39" s="66" t="s">
        <v>29</v>
      </c>
      <c r="B39" s="244" t="s">
        <v>34</v>
      </c>
      <c r="C39" s="245"/>
      <c r="D39" s="245"/>
      <c r="E39" s="245"/>
      <c r="F39" s="245"/>
      <c r="G39" s="245"/>
      <c r="H39" s="245"/>
      <c r="I39" s="245"/>
      <c r="J39" s="233"/>
      <c r="K39" s="27"/>
      <c r="L39" s="7"/>
    </row>
    <row r="40" spans="1:12" s="17" customFormat="1" ht="98.25" customHeight="1">
      <c r="A40" s="68" t="s">
        <v>35</v>
      </c>
      <c r="B40" s="20" t="s">
        <v>80</v>
      </c>
      <c r="C40" s="79">
        <v>1313000</v>
      </c>
      <c r="D40" s="22">
        <v>0</v>
      </c>
      <c r="E40" s="22">
        <v>0</v>
      </c>
      <c r="F40" s="59">
        <v>0</v>
      </c>
      <c r="G40" s="59">
        <v>0</v>
      </c>
      <c r="H40" s="60" t="s">
        <v>32</v>
      </c>
      <c r="I40" s="59">
        <f aca="true" t="shared" si="1" ref="I40:I46">D40/C40*100</f>
        <v>0</v>
      </c>
      <c r="J40" s="27" t="s">
        <v>119</v>
      </c>
      <c r="K40" s="70"/>
      <c r="L40" s="34">
        <f>C40-D40</f>
        <v>1313000</v>
      </c>
    </row>
    <row r="41" spans="1:12" s="17" customFormat="1" ht="106.5" customHeight="1">
      <c r="A41" s="73" t="s">
        <v>36</v>
      </c>
      <c r="B41" s="29" t="s">
        <v>37</v>
      </c>
      <c r="C41" s="80">
        <v>600000</v>
      </c>
      <c r="D41" s="36">
        <v>0</v>
      </c>
      <c r="E41" s="36">
        <v>0</v>
      </c>
      <c r="F41" s="36">
        <v>0</v>
      </c>
      <c r="G41" s="36">
        <v>0</v>
      </c>
      <c r="H41" s="36" t="s">
        <v>32</v>
      </c>
      <c r="I41" s="59">
        <f t="shared" si="1"/>
        <v>0</v>
      </c>
      <c r="J41" s="27" t="s">
        <v>119</v>
      </c>
      <c r="K41" s="54"/>
      <c r="L41" s="7">
        <f>C41-D41</f>
        <v>600000</v>
      </c>
    </row>
    <row r="42" spans="1:12" ht="125.25" customHeight="1">
      <c r="A42" s="73" t="s">
        <v>38</v>
      </c>
      <c r="B42" s="29" t="s">
        <v>39</v>
      </c>
      <c r="C42" s="80">
        <v>300000</v>
      </c>
      <c r="D42" s="31">
        <v>0</v>
      </c>
      <c r="E42" s="31">
        <v>0</v>
      </c>
      <c r="F42" s="36">
        <v>0</v>
      </c>
      <c r="G42" s="36">
        <v>0</v>
      </c>
      <c r="H42" s="36" t="s">
        <v>32</v>
      </c>
      <c r="I42" s="59">
        <f t="shared" si="1"/>
        <v>0</v>
      </c>
      <c r="J42" s="27" t="s">
        <v>119</v>
      </c>
      <c r="K42" s="6"/>
      <c r="L42" s="7">
        <f>C42-D42</f>
        <v>300000</v>
      </c>
    </row>
    <row r="43" spans="1:12" ht="102.75" customHeight="1">
      <c r="A43" s="73" t="s">
        <v>40</v>
      </c>
      <c r="B43" s="29" t="s">
        <v>41</v>
      </c>
      <c r="C43" s="80">
        <v>300000</v>
      </c>
      <c r="D43" s="31">
        <v>0</v>
      </c>
      <c r="E43" s="31">
        <v>0</v>
      </c>
      <c r="F43" s="36">
        <v>0</v>
      </c>
      <c r="G43" s="36">
        <v>0</v>
      </c>
      <c r="H43" s="36" t="s">
        <v>42</v>
      </c>
      <c r="I43" s="59">
        <f t="shared" si="1"/>
        <v>0</v>
      </c>
      <c r="J43" s="27" t="s">
        <v>119</v>
      </c>
      <c r="K43" s="6"/>
      <c r="L43" s="7">
        <f>C43-D43</f>
        <v>300000</v>
      </c>
    </row>
    <row r="44" spans="1:12" ht="165" customHeight="1">
      <c r="A44" s="73" t="s">
        <v>43</v>
      </c>
      <c r="B44" s="29" t="s">
        <v>44</v>
      </c>
      <c r="C44" s="80">
        <v>50000</v>
      </c>
      <c r="D44" s="31">
        <v>0</v>
      </c>
      <c r="E44" s="31">
        <v>0</v>
      </c>
      <c r="F44" s="36">
        <v>0</v>
      </c>
      <c r="G44" s="36">
        <v>0</v>
      </c>
      <c r="H44" s="36" t="s">
        <v>16</v>
      </c>
      <c r="I44" s="59">
        <f t="shared" si="1"/>
        <v>0</v>
      </c>
      <c r="J44" s="27" t="s">
        <v>119</v>
      </c>
      <c r="K44" s="74"/>
      <c r="L44" s="32">
        <f>C44-D44</f>
        <v>50000</v>
      </c>
    </row>
    <row r="45" spans="1:12" ht="8.25" customHeight="1" hidden="1">
      <c r="A45" s="73"/>
      <c r="B45" s="30"/>
      <c r="C45" s="80"/>
      <c r="D45" s="36"/>
      <c r="E45" s="36"/>
      <c r="F45" s="36"/>
      <c r="G45" s="36"/>
      <c r="H45" s="36"/>
      <c r="I45" s="59" t="e">
        <f t="shared" si="1"/>
        <v>#DIV/0!</v>
      </c>
      <c r="J45" s="64"/>
      <c r="K45" s="64"/>
      <c r="L45" s="7"/>
    </row>
    <row r="46" spans="1:12" ht="21.75" customHeight="1">
      <c r="A46" s="66"/>
      <c r="B46" s="30" t="s">
        <v>45</v>
      </c>
      <c r="C46" s="80">
        <f>SUM(C40:C45)</f>
        <v>2563000</v>
      </c>
      <c r="D46" s="31">
        <f>D44+D43+D42+D41+D40</f>
        <v>0</v>
      </c>
      <c r="E46" s="31">
        <v>0</v>
      </c>
      <c r="F46" s="31">
        <f>F40</f>
        <v>0</v>
      </c>
      <c r="G46" s="31">
        <f>G40</f>
        <v>0</v>
      </c>
      <c r="H46" s="31"/>
      <c r="I46" s="59">
        <f t="shared" si="1"/>
        <v>0</v>
      </c>
      <c r="J46" s="27"/>
      <c r="K46" s="27"/>
      <c r="L46" s="33">
        <f>C46-D46</f>
        <v>2563000</v>
      </c>
    </row>
    <row r="47" spans="1:12" ht="39.75" customHeight="1">
      <c r="A47" s="66" t="s">
        <v>46</v>
      </c>
      <c r="B47" s="244" t="s">
        <v>47</v>
      </c>
      <c r="C47" s="245"/>
      <c r="D47" s="245"/>
      <c r="E47" s="245"/>
      <c r="F47" s="245"/>
      <c r="G47" s="245"/>
      <c r="H47" s="245"/>
      <c r="I47" s="245"/>
      <c r="J47" s="233"/>
      <c r="K47" s="30"/>
      <c r="L47" s="7"/>
    </row>
    <row r="48" spans="1:12" ht="396" customHeight="1" hidden="1">
      <c r="A48" s="228" t="s">
        <v>48</v>
      </c>
      <c r="B48" s="282"/>
      <c r="C48" s="254"/>
      <c r="D48" s="282"/>
      <c r="E48" s="282"/>
      <c r="F48" s="282">
        <v>0</v>
      </c>
      <c r="G48" s="282">
        <v>0</v>
      </c>
      <c r="H48" s="284" t="s">
        <v>13</v>
      </c>
      <c r="I48" s="282"/>
      <c r="J48" s="285"/>
      <c r="K48" s="8"/>
      <c r="L48" s="289">
        <f>C48-D48</f>
        <v>0</v>
      </c>
    </row>
    <row r="49" spans="1:12" ht="33" customHeight="1" hidden="1">
      <c r="A49" s="229"/>
      <c r="B49" s="264"/>
      <c r="C49" s="241"/>
      <c r="D49" s="264"/>
      <c r="E49" s="264"/>
      <c r="F49" s="264"/>
      <c r="G49" s="264"/>
      <c r="H49" s="265"/>
      <c r="I49" s="264"/>
      <c r="J49" s="300"/>
      <c r="K49" s="75"/>
      <c r="L49" s="260"/>
    </row>
    <row r="50" spans="1:12" ht="50.25" customHeight="1" hidden="1">
      <c r="A50" s="168"/>
      <c r="B50" s="283"/>
      <c r="C50" s="242"/>
      <c r="D50" s="283"/>
      <c r="E50" s="283"/>
      <c r="F50" s="283"/>
      <c r="G50" s="283"/>
      <c r="H50" s="291"/>
      <c r="I50" s="283"/>
      <c r="J50" s="286"/>
      <c r="K50" s="10"/>
      <c r="L50" s="290"/>
    </row>
    <row r="51" spans="1:12" s="17" customFormat="1" ht="105.75" customHeight="1">
      <c r="A51" s="116" t="s">
        <v>49</v>
      </c>
      <c r="B51" s="296" t="s">
        <v>50</v>
      </c>
      <c r="C51" s="298">
        <v>800000</v>
      </c>
      <c r="D51" s="239">
        <v>0</v>
      </c>
      <c r="E51" s="239">
        <v>0</v>
      </c>
      <c r="F51" s="282">
        <v>0</v>
      </c>
      <c r="G51" s="282">
        <v>0</v>
      </c>
      <c r="H51" s="284" t="s">
        <v>120</v>
      </c>
      <c r="I51" s="304">
        <f aca="true" t="shared" si="2" ref="I51:I56">D51/C51*100</f>
        <v>0</v>
      </c>
      <c r="J51" s="261" t="s">
        <v>121</v>
      </c>
      <c r="K51" s="301"/>
      <c r="L51" s="289">
        <f aca="true" t="shared" si="3" ref="L51:L56">C51-D51</f>
        <v>800000</v>
      </c>
    </row>
    <row r="52" spans="1:12" s="17" customFormat="1" ht="267.75" customHeight="1" hidden="1">
      <c r="A52" s="117"/>
      <c r="B52" s="297"/>
      <c r="C52" s="299"/>
      <c r="D52" s="240"/>
      <c r="E52" s="240"/>
      <c r="F52" s="283"/>
      <c r="G52" s="283"/>
      <c r="H52" s="291"/>
      <c r="I52" s="304"/>
      <c r="J52" s="302"/>
      <c r="K52" s="303"/>
      <c r="L52" s="290"/>
    </row>
    <row r="53" spans="1:12" ht="87.75" customHeight="1">
      <c r="A53" s="68" t="s">
        <v>51</v>
      </c>
      <c r="B53" s="20" t="s">
        <v>81</v>
      </c>
      <c r="C53" s="79">
        <v>500000</v>
      </c>
      <c r="D53" s="22">
        <v>0</v>
      </c>
      <c r="E53" s="22">
        <v>0</v>
      </c>
      <c r="F53" s="36">
        <v>0</v>
      </c>
      <c r="G53" s="36">
        <v>0</v>
      </c>
      <c r="H53" s="37" t="s">
        <v>117</v>
      </c>
      <c r="I53" s="36">
        <f t="shared" si="2"/>
        <v>0</v>
      </c>
      <c r="J53" s="234" t="s">
        <v>122</v>
      </c>
      <c r="K53" s="235"/>
      <c r="L53" s="7">
        <f t="shared" si="3"/>
        <v>500000</v>
      </c>
    </row>
    <row r="54" spans="1:12" s="17" customFormat="1" ht="222.75" customHeight="1">
      <c r="A54" s="73" t="s">
        <v>52</v>
      </c>
      <c r="B54" s="29" t="s">
        <v>125</v>
      </c>
      <c r="C54" s="80">
        <v>400000</v>
      </c>
      <c r="D54" s="31">
        <v>0</v>
      </c>
      <c r="E54" s="31">
        <v>0</v>
      </c>
      <c r="F54" s="36">
        <v>0</v>
      </c>
      <c r="G54" s="36">
        <v>0</v>
      </c>
      <c r="H54" s="37" t="s">
        <v>123</v>
      </c>
      <c r="I54" s="76">
        <f t="shared" si="2"/>
        <v>0</v>
      </c>
      <c r="J54" s="234" t="s">
        <v>124</v>
      </c>
      <c r="K54" s="235"/>
      <c r="L54" s="7">
        <f t="shared" si="3"/>
        <v>400000</v>
      </c>
    </row>
    <row r="55" spans="1:12" s="17" customFormat="1" ht="144.75" customHeight="1">
      <c r="A55" s="68" t="s">
        <v>53</v>
      </c>
      <c r="B55" s="20" t="s">
        <v>54</v>
      </c>
      <c r="C55" s="79">
        <v>100000</v>
      </c>
      <c r="D55" s="22">
        <v>0</v>
      </c>
      <c r="E55" s="22">
        <v>0</v>
      </c>
      <c r="F55" s="59">
        <v>0</v>
      </c>
      <c r="G55" s="59">
        <v>0</v>
      </c>
      <c r="H55" s="60" t="s">
        <v>126</v>
      </c>
      <c r="I55" s="76">
        <f t="shared" si="2"/>
        <v>0</v>
      </c>
      <c r="J55" s="234" t="s">
        <v>127</v>
      </c>
      <c r="K55" s="235"/>
      <c r="L55" s="34">
        <f t="shared" si="3"/>
        <v>100000</v>
      </c>
    </row>
    <row r="56" spans="1:12" ht="30" customHeight="1">
      <c r="A56" s="66"/>
      <c r="B56" s="30" t="s">
        <v>55</v>
      </c>
      <c r="C56" s="80">
        <f>C51+C53+C54+C55</f>
        <v>1800000</v>
      </c>
      <c r="D56" s="31">
        <v>0</v>
      </c>
      <c r="E56" s="31">
        <v>0</v>
      </c>
      <c r="F56" s="31">
        <f>F48</f>
        <v>0</v>
      </c>
      <c r="G56" s="31">
        <f>G48</f>
        <v>0</v>
      </c>
      <c r="H56" s="26"/>
      <c r="I56" s="90">
        <f t="shared" si="2"/>
        <v>0</v>
      </c>
      <c r="J56" s="6"/>
      <c r="K56" s="6"/>
      <c r="L56" s="33">
        <f t="shared" si="3"/>
        <v>1800000</v>
      </c>
    </row>
    <row r="57" spans="1:12" ht="27.75" customHeight="1">
      <c r="A57" s="27">
        <v>6</v>
      </c>
      <c r="B57" s="295" t="s">
        <v>56</v>
      </c>
      <c r="C57" s="255"/>
      <c r="D57" s="255"/>
      <c r="E57" s="255"/>
      <c r="F57" s="255"/>
      <c r="G57" s="255"/>
      <c r="H57" s="255"/>
      <c r="I57" s="255"/>
      <c r="J57" s="256"/>
      <c r="K57" s="27"/>
      <c r="L57" s="7"/>
    </row>
    <row r="58" spans="1:12" ht="148.5" customHeight="1">
      <c r="A58" s="6">
        <v>24</v>
      </c>
      <c r="B58" s="6" t="s">
        <v>57</v>
      </c>
      <c r="C58" s="80">
        <v>1000000</v>
      </c>
      <c r="D58" s="31">
        <v>0</v>
      </c>
      <c r="E58" s="31">
        <v>0</v>
      </c>
      <c r="F58" s="29">
        <v>0</v>
      </c>
      <c r="G58" s="29">
        <v>0</v>
      </c>
      <c r="H58" s="37" t="s">
        <v>118</v>
      </c>
      <c r="I58" s="36">
        <f aca="true" t="shared" si="4" ref="I58:I65">D58/C58*100</f>
        <v>0</v>
      </c>
      <c r="J58" s="234" t="s">
        <v>102</v>
      </c>
      <c r="K58" s="235"/>
      <c r="L58" s="7">
        <f aca="true" t="shared" si="5" ref="L58:L65">C58-D58</f>
        <v>1000000</v>
      </c>
    </row>
    <row r="59" spans="1:12" s="17" customFormat="1" ht="94.5" customHeight="1">
      <c r="A59" s="24">
        <v>25</v>
      </c>
      <c r="B59" s="24" t="s">
        <v>58</v>
      </c>
      <c r="C59" s="79">
        <v>303100</v>
      </c>
      <c r="D59" s="22">
        <v>0</v>
      </c>
      <c r="E59" s="22">
        <v>0</v>
      </c>
      <c r="F59" s="59">
        <v>0</v>
      </c>
      <c r="G59" s="59">
        <v>0</v>
      </c>
      <c r="H59" s="60" t="s">
        <v>18</v>
      </c>
      <c r="I59" s="36">
        <f t="shared" si="4"/>
        <v>0</v>
      </c>
      <c r="J59" s="91" t="s">
        <v>111</v>
      </c>
      <c r="K59" s="24"/>
      <c r="L59" s="34">
        <f t="shared" si="5"/>
        <v>303100</v>
      </c>
    </row>
    <row r="60" spans="1:12" s="17" customFormat="1" ht="85.5" customHeight="1">
      <c r="A60" s="24">
        <v>26</v>
      </c>
      <c r="B60" s="24" t="s">
        <v>82</v>
      </c>
      <c r="C60" s="79">
        <v>3471000</v>
      </c>
      <c r="D60" s="22">
        <v>0</v>
      </c>
      <c r="E60" s="22">
        <v>0</v>
      </c>
      <c r="F60" s="59">
        <v>0</v>
      </c>
      <c r="G60" s="59">
        <v>0</v>
      </c>
      <c r="H60" s="60" t="s">
        <v>128</v>
      </c>
      <c r="I60" s="36">
        <f t="shared" si="4"/>
        <v>0</v>
      </c>
      <c r="J60" s="91" t="s">
        <v>129</v>
      </c>
      <c r="K60" s="24"/>
      <c r="L60" s="34">
        <f t="shared" si="5"/>
        <v>3471000</v>
      </c>
    </row>
    <row r="61" spans="1:12" s="17" customFormat="1" ht="126.75" customHeight="1">
      <c r="A61" s="24">
        <v>28</v>
      </c>
      <c r="B61" s="24" t="s">
        <v>83</v>
      </c>
      <c r="C61" s="79">
        <v>50000</v>
      </c>
      <c r="D61" s="22">
        <v>0</v>
      </c>
      <c r="E61" s="22">
        <v>0</v>
      </c>
      <c r="F61" s="59">
        <v>0</v>
      </c>
      <c r="G61" s="59">
        <v>0</v>
      </c>
      <c r="H61" s="60" t="s">
        <v>117</v>
      </c>
      <c r="I61" s="36">
        <f t="shared" si="4"/>
        <v>0</v>
      </c>
      <c r="J61" s="27" t="s">
        <v>105</v>
      </c>
      <c r="K61" s="27"/>
      <c r="L61" s="34">
        <f t="shared" si="5"/>
        <v>50000</v>
      </c>
    </row>
    <row r="62" spans="1:12" s="17" customFormat="1" ht="101.25" customHeight="1">
      <c r="A62" s="24">
        <v>29</v>
      </c>
      <c r="B62" s="77" t="s">
        <v>84</v>
      </c>
      <c r="C62" s="79">
        <v>300000</v>
      </c>
      <c r="D62" s="22">
        <v>0</v>
      </c>
      <c r="E62" s="22">
        <v>0</v>
      </c>
      <c r="F62" s="59">
        <v>0</v>
      </c>
      <c r="G62" s="59">
        <v>0</v>
      </c>
      <c r="H62" s="60" t="s">
        <v>130</v>
      </c>
      <c r="I62" s="36">
        <f t="shared" si="4"/>
        <v>0</v>
      </c>
      <c r="J62" s="27" t="s">
        <v>106</v>
      </c>
      <c r="K62" s="27"/>
      <c r="L62" s="34">
        <f t="shared" si="5"/>
        <v>300000</v>
      </c>
    </row>
    <row r="63" spans="1:12" s="17" customFormat="1" ht="146.25" customHeight="1">
      <c r="A63" s="24">
        <v>31</v>
      </c>
      <c r="B63" s="77" t="s">
        <v>85</v>
      </c>
      <c r="C63" s="79">
        <v>200000</v>
      </c>
      <c r="D63" s="22">
        <v>0</v>
      </c>
      <c r="E63" s="22">
        <v>0</v>
      </c>
      <c r="F63" s="59">
        <v>0</v>
      </c>
      <c r="G63" s="59">
        <v>0</v>
      </c>
      <c r="H63" s="60" t="s">
        <v>131</v>
      </c>
      <c r="I63" s="36">
        <f t="shared" si="4"/>
        <v>0</v>
      </c>
      <c r="J63" s="27" t="s">
        <v>105</v>
      </c>
      <c r="K63" s="27"/>
      <c r="L63" s="34">
        <f t="shared" si="5"/>
        <v>200000</v>
      </c>
    </row>
    <row r="64" spans="1:12" ht="12.75" customHeight="1" hidden="1">
      <c r="A64" s="6">
        <v>40</v>
      </c>
      <c r="B64" s="35" t="s">
        <v>59</v>
      </c>
      <c r="C64" s="82"/>
      <c r="D64" s="36"/>
      <c r="E64" s="36"/>
      <c r="F64" s="36">
        <v>0</v>
      </c>
      <c r="G64" s="36">
        <v>0</v>
      </c>
      <c r="H64" s="37" t="s">
        <v>13</v>
      </c>
      <c r="I64" s="36" t="e">
        <f t="shared" si="4"/>
        <v>#DIV/0!</v>
      </c>
      <c r="J64" s="27"/>
      <c r="K64" s="27"/>
      <c r="L64" s="7">
        <f t="shared" si="5"/>
        <v>0</v>
      </c>
    </row>
    <row r="65" spans="1:12" ht="22.5" customHeight="1">
      <c r="A65" s="6"/>
      <c r="B65" s="30" t="s">
        <v>60</v>
      </c>
      <c r="C65" s="80">
        <f>C63+C62+C61+C60+C59+C58</f>
        <v>5324100</v>
      </c>
      <c r="D65" s="31">
        <f>SUM(D58:D64)</f>
        <v>0</v>
      </c>
      <c r="E65" s="31">
        <f>SUM(E58:E64)</f>
        <v>0</v>
      </c>
      <c r="F65" s="36">
        <v>0</v>
      </c>
      <c r="G65" s="36">
        <v>0</v>
      </c>
      <c r="H65" s="37"/>
      <c r="I65" s="31">
        <f t="shared" si="4"/>
        <v>0</v>
      </c>
      <c r="J65" s="6"/>
      <c r="K65" s="6"/>
      <c r="L65" s="33">
        <f t="shared" si="5"/>
        <v>5324100</v>
      </c>
    </row>
    <row r="66" spans="1:12" ht="27.75" customHeight="1">
      <c r="A66" s="27">
        <v>7</v>
      </c>
      <c r="B66" s="295" t="s">
        <v>61</v>
      </c>
      <c r="C66" s="255"/>
      <c r="D66" s="255"/>
      <c r="E66" s="255"/>
      <c r="F66" s="255"/>
      <c r="G66" s="255"/>
      <c r="H66" s="255"/>
      <c r="I66" s="255"/>
      <c r="J66" s="256"/>
      <c r="K66" s="38"/>
      <c r="L66" s="7"/>
    </row>
    <row r="67" spans="1:12" s="17" customFormat="1" ht="230.25" customHeight="1">
      <c r="A67" s="6">
        <v>33</v>
      </c>
      <c r="B67" s="6" t="s">
        <v>86</v>
      </c>
      <c r="C67" s="80">
        <v>2461340</v>
      </c>
      <c r="D67" s="31">
        <v>0</v>
      </c>
      <c r="E67" s="31">
        <v>0</v>
      </c>
      <c r="F67" s="36">
        <v>0</v>
      </c>
      <c r="G67" s="36">
        <v>0</v>
      </c>
      <c r="H67" s="60" t="s">
        <v>76</v>
      </c>
      <c r="I67" s="36">
        <f>D67/C67*100</f>
        <v>0</v>
      </c>
      <c r="J67" s="27" t="s">
        <v>132</v>
      </c>
      <c r="K67" s="6"/>
      <c r="L67" s="34">
        <f>C67-D67</f>
        <v>2461340</v>
      </c>
    </row>
    <row r="68" spans="1:12" s="17" customFormat="1" ht="70.5" customHeight="1">
      <c r="A68" s="6">
        <v>36</v>
      </c>
      <c r="B68" s="6" t="s">
        <v>87</v>
      </c>
      <c r="C68" s="80">
        <v>16965790</v>
      </c>
      <c r="D68" s="31">
        <v>0</v>
      </c>
      <c r="E68" s="31">
        <v>0</v>
      </c>
      <c r="F68" s="36">
        <v>0</v>
      </c>
      <c r="G68" s="36">
        <v>0</v>
      </c>
      <c r="H68" s="60" t="s">
        <v>133</v>
      </c>
      <c r="I68" s="36">
        <f>D68/C68*100</f>
        <v>0</v>
      </c>
      <c r="J68" s="27" t="s">
        <v>102</v>
      </c>
      <c r="K68" s="6"/>
      <c r="L68" s="34">
        <f>C68-D68</f>
        <v>16965790</v>
      </c>
    </row>
    <row r="69" spans="1:12" s="17" customFormat="1" ht="134.25" customHeight="1">
      <c r="A69" s="6">
        <v>38</v>
      </c>
      <c r="B69" s="6" t="s">
        <v>62</v>
      </c>
      <c r="C69" s="80">
        <v>2100000</v>
      </c>
      <c r="D69" s="31">
        <v>0</v>
      </c>
      <c r="E69" s="31">
        <v>0</v>
      </c>
      <c r="F69" s="36">
        <v>0</v>
      </c>
      <c r="G69" s="36">
        <v>0</v>
      </c>
      <c r="H69" s="60" t="s">
        <v>134</v>
      </c>
      <c r="I69" s="36">
        <f>D69/C69*100</f>
        <v>0</v>
      </c>
      <c r="J69" s="27" t="s">
        <v>107</v>
      </c>
      <c r="K69" s="6"/>
      <c r="L69" s="34">
        <f>C69-D69</f>
        <v>2100000</v>
      </c>
    </row>
    <row r="70" spans="1:12" ht="27" customHeight="1">
      <c r="A70" s="6"/>
      <c r="B70" s="30" t="s">
        <v>63</v>
      </c>
      <c r="C70" s="80">
        <f>C67+C68+C69</f>
        <v>21527130</v>
      </c>
      <c r="D70" s="31">
        <v>0</v>
      </c>
      <c r="E70" s="31">
        <v>0</v>
      </c>
      <c r="F70" s="36">
        <v>0</v>
      </c>
      <c r="G70" s="36">
        <v>0</v>
      </c>
      <c r="H70" s="36">
        <v>0</v>
      </c>
      <c r="I70" s="36">
        <f>D70/C70*100</f>
        <v>0</v>
      </c>
      <c r="J70" s="6"/>
      <c r="K70" s="6"/>
      <c r="L70" s="33">
        <f>C70-D70</f>
        <v>21527130</v>
      </c>
    </row>
    <row r="71" spans="1:12" ht="54" customHeight="1">
      <c r="A71" s="86">
        <v>8</v>
      </c>
      <c r="B71" s="244" t="s">
        <v>88</v>
      </c>
      <c r="C71" s="245"/>
      <c r="D71" s="245"/>
      <c r="E71" s="245"/>
      <c r="F71" s="245"/>
      <c r="G71" s="245"/>
      <c r="H71" s="245"/>
      <c r="I71" s="245"/>
      <c r="J71" s="233"/>
      <c r="K71" s="6"/>
      <c r="L71" s="34"/>
    </row>
    <row r="72" spans="1:12" ht="271.5" customHeight="1">
      <c r="A72" s="6">
        <v>39</v>
      </c>
      <c r="B72" s="29" t="s">
        <v>89</v>
      </c>
      <c r="C72" s="80">
        <v>44578370</v>
      </c>
      <c r="D72" s="80">
        <v>1701111.65</v>
      </c>
      <c r="E72" s="80">
        <v>1701111.65</v>
      </c>
      <c r="F72" s="36">
        <v>0</v>
      </c>
      <c r="G72" s="36">
        <v>0</v>
      </c>
      <c r="H72" s="31"/>
      <c r="I72" s="31">
        <f>(D72/C72)*100</f>
        <v>3.816002357196999</v>
      </c>
      <c r="J72" s="27" t="s">
        <v>106</v>
      </c>
      <c r="K72" s="6"/>
      <c r="L72" s="34">
        <f>C72-D72</f>
        <v>42877258.35</v>
      </c>
    </row>
    <row r="73" spans="1:12" ht="171" customHeight="1">
      <c r="A73" s="6">
        <v>40</v>
      </c>
      <c r="B73" s="29" t="s">
        <v>90</v>
      </c>
      <c r="C73" s="80">
        <v>43215330</v>
      </c>
      <c r="D73" s="80">
        <v>2768949.23</v>
      </c>
      <c r="E73" s="80">
        <v>2768949.23</v>
      </c>
      <c r="F73" s="36">
        <v>0</v>
      </c>
      <c r="G73" s="36">
        <v>0</v>
      </c>
      <c r="H73" s="31"/>
      <c r="I73" s="31">
        <f>(D73/C73)*100</f>
        <v>6.407330986480956</v>
      </c>
      <c r="J73" s="27" t="s">
        <v>113</v>
      </c>
      <c r="K73" s="6"/>
      <c r="L73" s="34">
        <f aca="true" t="shared" si="6" ref="L73:L82">C73-D73</f>
        <v>40446380.77</v>
      </c>
    </row>
    <row r="74" spans="1:12" ht="141" customHeight="1">
      <c r="A74" s="6">
        <v>41</v>
      </c>
      <c r="B74" s="29" t="s">
        <v>91</v>
      </c>
      <c r="C74" s="80">
        <v>37439270</v>
      </c>
      <c r="D74" s="80">
        <v>3128935</v>
      </c>
      <c r="E74" s="80">
        <v>3128935</v>
      </c>
      <c r="F74" s="36">
        <v>0</v>
      </c>
      <c r="G74" s="36">
        <v>0</v>
      </c>
      <c r="H74" s="31"/>
      <c r="I74" s="31">
        <f>(D74/C74)*100</f>
        <v>8.357361134445195</v>
      </c>
      <c r="J74" s="91" t="s">
        <v>112</v>
      </c>
      <c r="K74" s="6"/>
      <c r="L74" s="34">
        <f t="shared" si="6"/>
        <v>34310335</v>
      </c>
    </row>
    <row r="75" spans="1:12" ht="96" customHeight="1">
      <c r="A75" s="6">
        <v>42</v>
      </c>
      <c r="B75" s="29" t="s">
        <v>92</v>
      </c>
      <c r="C75" s="80">
        <v>5696100</v>
      </c>
      <c r="D75" s="80">
        <v>349616.3</v>
      </c>
      <c r="E75" s="80">
        <v>349616.3</v>
      </c>
      <c r="F75" s="36">
        <v>0</v>
      </c>
      <c r="G75" s="36">
        <v>0</v>
      </c>
      <c r="H75" s="31"/>
      <c r="I75" s="31">
        <f aca="true" t="shared" si="7" ref="I75:I83">(D75/C75)*100</f>
        <v>6.137818858517231</v>
      </c>
      <c r="J75" s="27" t="s">
        <v>105</v>
      </c>
      <c r="K75" s="6"/>
      <c r="L75" s="34">
        <f t="shared" si="6"/>
        <v>5346483.7</v>
      </c>
    </row>
    <row r="76" spans="1:12" ht="150" customHeight="1">
      <c r="A76" s="6">
        <v>43</v>
      </c>
      <c r="B76" s="29" t="s">
        <v>93</v>
      </c>
      <c r="C76" s="80">
        <v>102818520</v>
      </c>
      <c r="D76" s="80">
        <v>3753996.462</v>
      </c>
      <c r="E76" s="80">
        <v>3753996.462</v>
      </c>
      <c r="F76" s="36">
        <v>0</v>
      </c>
      <c r="G76" s="36">
        <v>0</v>
      </c>
      <c r="H76" s="31"/>
      <c r="I76" s="31">
        <f t="shared" si="7"/>
        <v>3.6510897667073987</v>
      </c>
      <c r="J76" s="27" t="s">
        <v>114</v>
      </c>
      <c r="K76" s="6"/>
      <c r="L76" s="34">
        <f t="shared" si="6"/>
        <v>99064523.538</v>
      </c>
    </row>
    <row r="77" spans="1:12" ht="153" customHeight="1">
      <c r="A77" s="6">
        <v>44</v>
      </c>
      <c r="B77" s="29" t="s">
        <v>101</v>
      </c>
      <c r="C77" s="80">
        <v>10743790</v>
      </c>
      <c r="D77" s="80">
        <v>417110.718</v>
      </c>
      <c r="E77" s="80">
        <v>417110.718</v>
      </c>
      <c r="F77" s="36">
        <v>0</v>
      </c>
      <c r="G77" s="36">
        <v>0</v>
      </c>
      <c r="H77" s="31"/>
      <c r="I77" s="31">
        <f t="shared" si="7"/>
        <v>3.882342432232946</v>
      </c>
      <c r="J77" s="27" t="s">
        <v>114</v>
      </c>
      <c r="K77" s="6"/>
      <c r="L77" s="34">
        <f t="shared" si="6"/>
        <v>10326679.282</v>
      </c>
    </row>
    <row r="78" spans="1:12" ht="136.5" customHeight="1">
      <c r="A78" s="6">
        <v>45</v>
      </c>
      <c r="B78" s="29" t="s">
        <v>94</v>
      </c>
      <c r="C78" s="80">
        <v>4839100</v>
      </c>
      <c r="D78" s="80">
        <v>140961</v>
      </c>
      <c r="E78" s="80">
        <v>140961</v>
      </c>
      <c r="F78" s="36">
        <v>0</v>
      </c>
      <c r="G78" s="36">
        <v>0</v>
      </c>
      <c r="H78" s="31"/>
      <c r="I78" s="31">
        <f t="shared" si="7"/>
        <v>2.9129590213056145</v>
      </c>
      <c r="J78" s="27" t="s">
        <v>107</v>
      </c>
      <c r="K78" s="6"/>
      <c r="L78" s="34">
        <f t="shared" si="6"/>
        <v>4698139</v>
      </c>
    </row>
    <row r="79" spans="1:12" ht="27" customHeight="1">
      <c r="A79" s="6"/>
      <c r="B79" s="30" t="s">
        <v>95</v>
      </c>
      <c r="C79" s="80">
        <f>C78+C77+C76+C75+C74+C73+C72</f>
        <v>249330480</v>
      </c>
      <c r="D79" s="80">
        <f>D78+D77+D76+D75+D74+D73+D72</f>
        <v>12260680.36</v>
      </c>
      <c r="E79" s="80">
        <f>E78+E77+E76+E75+E74+E73+E72</f>
        <v>12260680.36</v>
      </c>
      <c r="F79" s="80">
        <f>F78+F77+F76+F75+F74+F73+F72</f>
        <v>0</v>
      </c>
      <c r="G79" s="80">
        <f>G78+G77+G76+G75+G74+G73+G72</f>
        <v>0</v>
      </c>
      <c r="H79" s="31"/>
      <c r="I79" s="31">
        <f t="shared" si="7"/>
        <v>4.917441445586596</v>
      </c>
      <c r="J79" s="6"/>
      <c r="K79" s="6"/>
      <c r="L79" s="25">
        <f t="shared" si="6"/>
        <v>237069799.64</v>
      </c>
    </row>
    <row r="80" spans="1:12" ht="27" customHeight="1">
      <c r="A80" s="27">
        <v>9</v>
      </c>
      <c r="B80" s="244" t="s">
        <v>96</v>
      </c>
      <c r="C80" s="245"/>
      <c r="D80" s="245"/>
      <c r="E80" s="245"/>
      <c r="F80" s="245"/>
      <c r="G80" s="245"/>
      <c r="H80" s="245"/>
      <c r="I80" s="245"/>
      <c r="J80" s="233"/>
      <c r="K80" s="6"/>
      <c r="L80" s="34"/>
    </row>
    <row r="81" spans="1:12" ht="118.5" customHeight="1">
      <c r="A81" s="6">
        <v>46</v>
      </c>
      <c r="B81" s="29" t="s">
        <v>97</v>
      </c>
      <c r="C81" s="80">
        <v>6949250</v>
      </c>
      <c r="D81" s="80">
        <v>743676</v>
      </c>
      <c r="E81" s="80">
        <v>743676</v>
      </c>
      <c r="F81" s="36">
        <v>0</v>
      </c>
      <c r="G81" s="36">
        <v>0</v>
      </c>
      <c r="H81" s="36"/>
      <c r="I81" s="31">
        <f t="shared" si="7"/>
        <v>10.701528941972155</v>
      </c>
      <c r="J81" s="27" t="s">
        <v>110</v>
      </c>
      <c r="K81" s="6"/>
      <c r="L81" s="34">
        <f t="shared" si="6"/>
        <v>6205574</v>
      </c>
    </row>
    <row r="82" spans="1:12" ht="27" customHeight="1">
      <c r="A82" s="6"/>
      <c r="B82" s="30" t="s">
        <v>98</v>
      </c>
      <c r="C82" s="80">
        <f>C81</f>
        <v>6949250</v>
      </c>
      <c r="D82" s="80">
        <f>D81</f>
        <v>743676</v>
      </c>
      <c r="E82" s="80">
        <f>E81</f>
        <v>743676</v>
      </c>
      <c r="F82" s="80">
        <f>F81</f>
        <v>0</v>
      </c>
      <c r="G82" s="80">
        <f>G81</f>
        <v>0</v>
      </c>
      <c r="H82" s="36"/>
      <c r="I82" s="31">
        <f t="shared" si="7"/>
        <v>10.701528941972155</v>
      </c>
      <c r="J82" s="6"/>
      <c r="K82" s="6"/>
      <c r="L82" s="34">
        <f t="shared" si="6"/>
        <v>6205574</v>
      </c>
    </row>
    <row r="83" spans="1:12" ht="26.25" customHeight="1">
      <c r="A83" s="6"/>
      <c r="B83" s="27" t="s">
        <v>64</v>
      </c>
      <c r="C83" s="80">
        <f>C82+C79+C70+C65+C56+C46+C38+C32+C27</f>
        <v>296580960</v>
      </c>
      <c r="D83" s="80">
        <f>D82+D79+D70+D65+D56+D46+D38+D32+D27</f>
        <v>13004356.36</v>
      </c>
      <c r="E83" s="80">
        <f>E82+E79+E70+E65+E56+E46+E38+E32+E27</f>
        <v>13004356.36</v>
      </c>
      <c r="F83" s="80">
        <f>F82+F79+F70+F65+F56+F46+F38+F32+F27</f>
        <v>0</v>
      </c>
      <c r="G83" s="80">
        <f>G82+G79+G70+G65+G56+G46+G38+G32+G27</f>
        <v>0</v>
      </c>
      <c r="H83" s="31">
        <v>0</v>
      </c>
      <c r="I83" s="31">
        <f t="shared" si="7"/>
        <v>4.384757659426283</v>
      </c>
      <c r="J83" s="39"/>
      <c r="K83" s="39"/>
      <c r="L83" s="33">
        <f>C83-D83</f>
        <v>283576603.64</v>
      </c>
    </row>
    <row r="84" spans="1:12" ht="16.5" hidden="1">
      <c r="A84" s="2"/>
      <c r="B84" s="2"/>
      <c r="C84" s="2"/>
      <c r="D84" s="2"/>
      <c r="E84" s="2"/>
      <c r="F84" s="2"/>
      <c r="G84" s="2"/>
      <c r="H84" s="2"/>
      <c r="I84" s="33" t="e">
        <f>D84/C84*100</f>
        <v>#DIV/0!</v>
      </c>
      <c r="J84" s="40"/>
      <c r="K84" s="40"/>
      <c r="L84" s="2"/>
    </row>
    <row r="85" spans="1:12" ht="16.5">
      <c r="A85" s="2"/>
      <c r="B85" s="2"/>
      <c r="C85" s="2"/>
      <c r="D85" s="2"/>
      <c r="E85" s="2"/>
      <c r="F85" s="2"/>
      <c r="G85" s="2"/>
      <c r="H85" s="2"/>
      <c r="I85" s="41"/>
      <c r="J85" s="40"/>
      <c r="K85" s="40"/>
      <c r="L85" s="2"/>
    </row>
    <row r="86" spans="1:12" ht="37.5" customHeight="1">
      <c r="A86" s="2"/>
      <c r="B86" s="2"/>
      <c r="C86" s="2"/>
      <c r="D86" s="2"/>
      <c r="E86" s="2"/>
      <c r="F86" s="2"/>
      <c r="G86" s="2"/>
      <c r="H86" s="2"/>
      <c r="I86" s="41"/>
      <c r="J86" s="42"/>
      <c r="K86" s="42"/>
      <c r="L86" s="42"/>
    </row>
    <row r="87" spans="1:12" ht="145.5" customHeight="1">
      <c r="A87" s="306" t="s">
        <v>99</v>
      </c>
      <c r="B87" s="306"/>
      <c r="C87" s="306"/>
      <c r="D87" s="306"/>
      <c r="E87" s="88"/>
      <c r="F87" s="88"/>
      <c r="G87" s="88"/>
      <c r="H87" s="88"/>
      <c r="I87" s="88"/>
      <c r="J87" s="89" t="s">
        <v>108</v>
      </c>
      <c r="K87" s="88"/>
      <c r="L87" s="88"/>
    </row>
    <row r="88" spans="1:12" ht="6" customHeight="1" hidden="1">
      <c r="A88" s="307"/>
      <c r="B88" s="307"/>
      <c r="C88" s="2"/>
      <c r="D88" s="43"/>
      <c r="E88" s="2"/>
      <c r="F88" s="2"/>
      <c r="G88" s="2"/>
      <c r="H88" s="43"/>
      <c r="I88" s="41"/>
      <c r="J88" s="40"/>
      <c r="K88" s="40"/>
      <c r="L88" s="2"/>
    </row>
    <row r="89" spans="1:12" ht="18" customHeight="1" hidden="1">
      <c r="A89" s="308"/>
      <c r="B89" s="308"/>
      <c r="C89" s="44"/>
      <c r="D89" s="44"/>
      <c r="E89" s="44"/>
      <c r="F89" s="44"/>
      <c r="G89" s="44"/>
      <c r="H89" s="309"/>
      <c r="I89" s="309"/>
      <c r="J89" s="309"/>
      <c r="K89" s="309"/>
      <c r="L89" s="309"/>
    </row>
    <row r="90" spans="1:12" ht="71.25" customHeight="1">
      <c r="A90" s="306" t="s">
        <v>65</v>
      </c>
      <c r="B90" s="306"/>
      <c r="C90" s="306"/>
      <c r="D90" s="306"/>
      <c r="E90" s="84"/>
      <c r="F90" s="84"/>
      <c r="G90" s="84"/>
      <c r="H90" s="84"/>
      <c r="I90" s="84"/>
      <c r="J90" s="89" t="s">
        <v>109</v>
      </c>
      <c r="K90" s="84"/>
      <c r="L90" s="84"/>
    </row>
    <row r="91" spans="1:12" ht="24" customHeight="1">
      <c r="A91" s="45" t="s">
        <v>66</v>
      </c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3"/>
    </row>
    <row r="92" spans="1:12" ht="24" customHeight="1">
      <c r="A92" s="305" t="s">
        <v>100</v>
      </c>
      <c r="B92" s="305"/>
      <c r="C92" s="47"/>
      <c r="D92" s="47"/>
      <c r="E92" s="47"/>
      <c r="F92" s="47"/>
      <c r="G92" s="47"/>
      <c r="H92" s="47"/>
      <c r="I92" s="47"/>
      <c r="J92" s="48"/>
      <c r="K92" s="48"/>
      <c r="L92" s="3"/>
    </row>
    <row r="93" spans="1:12" ht="29.25" customHeight="1">
      <c r="A93" s="305" t="s">
        <v>67</v>
      </c>
      <c r="B93" s="305"/>
      <c r="C93" s="47"/>
      <c r="D93" s="47"/>
      <c r="E93" s="311"/>
      <c r="F93" s="311"/>
      <c r="G93" s="311"/>
      <c r="H93" s="311"/>
      <c r="I93" s="311"/>
      <c r="J93" s="48"/>
      <c r="K93" s="48"/>
      <c r="L93" s="3"/>
    </row>
    <row r="94" spans="1:12" ht="12.75">
      <c r="A94" s="312"/>
      <c r="B94" s="312"/>
      <c r="L94" s="3"/>
    </row>
    <row r="95" spans="1:12" ht="20.25" customHeight="1">
      <c r="A95" s="312"/>
      <c r="B95" s="312"/>
      <c r="L95" s="3"/>
    </row>
    <row r="96" spans="1:12" ht="38.25" customHeight="1">
      <c r="A96" s="313" t="s">
        <v>68</v>
      </c>
      <c r="B96" s="313"/>
      <c r="L96" s="3"/>
    </row>
    <row r="97" spans="1:12" ht="15">
      <c r="A97" s="314"/>
      <c r="B97" s="314"/>
      <c r="L97" s="3"/>
    </row>
    <row r="98" spans="1:12" ht="12.75">
      <c r="A98" s="310"/>
      <c r="B98" s="310"/>
      <c r="L98" s="3"/>
    </row>
    <row r="104" ht="12.75">
      <c r="B104" s="28"/>
    </row>
  </sheetData>
  <sheetProtection/>
  <mergeCells count="105">
    <mergeCell ref="A98:B98"/>
    <mergeCell ref="A93:B93"/>
    <mergeCell ref="E93:I93"/>
    <mergeCell ref="A94:B94"/>
    <mergeCell ref="A95:B95"/>
    <mergeCell ref="A96:B96"/>
    <mergeCell ref="A97:B97"/>
    <mergeCell ref="A92:B92"/>
    <mergeCell ref="A90:D90"/>
    <mergeCell ref="B71:J71"/>
    <mergeCell ref="B80:J80"/>
    <mergeCell ref="A87:D87"/>
    <mergeCell ref="A88:B88"/>
    <mergeCell ref="A89:B89"/>
    <mergeCell ref="H89:L89"/>
    <mergeCell ref="B66:J66"/>
    <mergeCell ref="I48:I50"/>
    <mergeCell ref="J48:J50"/>
    <mergeCell ref="J51:K52"/>
    <mergeCell ref="J58:K58"/>
    <mergeCell ref="J53:K53"/>
    <mergeCell ref="J54:K54"/>
    <mergeCell ref="J55:K55"/>
    <mergeCell ref="I51:I52"/>
    <mergeCell ref="B57:J57"/>
    <mergeCell ref="D51:D52"/>
    <mergeCell ref="E48:E50"/>
    <mergeCell ref="G48:G50"/>
    <mergeCell ref="H48:H50"/>
    <mergeCell ref="F51:F52"/>
    <mergeCell ref="G51:G52"/>
    <mergeCell ref="H51:H52"/>
    <mergeCell ref="L48:L50"/>
    <mergeCell ref="J29:K29"/>
    <mergeCell ref="E51:E52"/>
    <mergeCell ref="A48:A50"/>
    <mergeCell ref="B48:B50"/>
    <mergeCell ref="C48:C50"/>
    <mergeCell ref="D48:D50"/>
    <mergeCell ref="A51:A52"/>
    <mergeCell ref="B51:B52"/>
    <mergeCell ref="C51:C52"/>
    <mergeCell ref="C15:C16"/>
    <mergeCell ref="D15:D16"/>
    <mergeCell ref="F48:F50"/>
    <mergeCell ref="L51:L52"/>
    <mergeCell ref="A28:J28"/>
    <mergeCell ref="J30:K30"/>
    <mergeCell ref="B34:J34"/>
    <mergeCell ref="B35:H35"/>
    <mergeCell ref="B39:J39"/>
    <mergeCell ref="B47:J47"/>
    <mergeCell ref="E15:E16"/>
    <mergeCell ref="F15:F16"/>
    <mergeCell ref="A17:A21"/>
    <mergeCell ref="B17:B21"/>
    <mergeCell ref="F17:F21"/>
    <mergeCell ref="C17:C21"/>
    <mergeCell ref="D17:D21"/>
    <mergeCell ref="E17:E21"/>
    <mergeCell ref="A15:A16"/>
    <mergeCell ref="B15:B16"/>
    <mergeCell ref="L17:L21"/>
    <mergeCell ref="G15:G16"/>
    <mergeCell ref="H15:H16"/>
    <mergeCell ref="I15:I16"/>
    <mergeCell ref="J15:J16"/>
    <mergeCell ref="L15:L16"/>
    <mergeCell ref="J17:J21"/>
    <mergeCell ref="G17:G21"/>
    <mergeCell ref="H17:H21"/>
    <mergeCell ref="I17:I21"/>
    <mergeCell ref="E8:E9"/>
    <mergeCell ref="F13:F14"/>
    <mergeCell ref="E13:E14"/>
    <mergeCell ref="G13:G14"/>
    <mergeCell ref="F8:F9"/>
    <mergeCell ref="G8:G9"/>
    <mergeCell ref="A8:A9"/>
    <mergeCell ref="B8:B9"/>
    <mergeCell ref="C8:C9"/>
    <mergeCell ref="D8:D9"/>
    <mergeCell ref="L3:L5"/>
    <mergeCell ref="E4:G4"/>
    <mergeCell ref="A6:L6"/>
    <mergeCell ref="B7:J7"/>
    <mergeCell ref="H8:H9"/>
    <mergeCell ref="J8:J9"/>
    <mergeCell ref="J13:J14"/>
    <mergeCell ref="L13:L14"/>
    <mergeCell ref="I13:I14"/>
    <mergeCell ref="H13:H14"/>
    <mergeCell ref="A13:A14"/>
    <mergeCell ref="B13:B14"/>
    <mergeCell ref="C13:C14"/>
    <mergeCell ref="D13:D14"/>
    <mergeCell ref="A1:J1"/>
    <mergeCell ref="A3:A5"/>
    <mergeCell ref="B3:B5"/>
    <mergeCell ref="C3:C5"/>
    <mergeCell ref="D3:D5"/>
    <mergeCell ref="E3:G3"/>
    <mergeCell ref="H3:H5"/>
    <mergeCell ref="I3:I5"/>
    <mergeCell ref="J3:K5"/>
  </mergeCells>
  <printOptions/>
  <pageMargins left="0" right="0" top="0.7480314960629921" bottom="0.7480314960629921" header="0.31496062992125984" footer="0.31496062992125984"/>
  <pageSetup fitToHeight="14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N104"/>
  <sheetViews>
    <sheetView zoomScale="50" zoomScaleNormal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7" sqref="D17:D21"/>
    </sheetView>
  </sheetViews>
  <sheetFormatPr defaultColWidth="9.140625" defaultRowHeight="15"/>
  <cols>
    <col min="1" max="1" width="8.00390625" style="3" customWidth="1"/>
    <col min="2" max="2" width="50.8515625" style="3" customWidth="1"/>
    <col min="3" max="3" width="23.28125" style="3" customWidth="1"/>
    <col min="4" max="4" width="23.8515625" style="3" customWidth="1"/>
    <col min="5" max="5" width="22.421875" style="3" customWidth="1"/>
    <col min="6" max="6" width="12.421875" style="3" customWidth="1"/>
    <col min="7" max="7" width="10.7109375" style="3" customWidth="1"/>
    <col min="8" max="8" width="21.7109375" style="3" customWidth="1"/>
    <col min="9" max="9" width="19.140625" style="3" customWidth="1"/>
    <col min="10" max="10" width="153.7109375" style="49" customWidth="1"/>
    <col min="11" max="11" width="11.00390625" style="49" hidden="1" customWidth="1"/>
    <col min="12" max="12" width="18.57421875" style="50" customWidth="1"/>
    <col min="13" max="13" width="20.140625" style="3" customWidth="1"/>
    <col min="14" max="16384" width="9.140625" style="3" customWidth="1"/>
  </cols>
  <sheetData>
    <row r="1" spans="1:12" ht="30.75" customHeight="1">
      <c r="A1" s="267" t="s">
        <v>135</v>
      </c>
      <c r="B1" s="267"/>
      <c r="C1" s="267"/>
      <c r="D1" s="267"/>
      <c r="E1" s="267"/>
      <c r="F1" s="267"/>
      <c r="G1" s="267"/>
      <c r="H1" s="267"/>
      <c r="I1" s="267"/>
      <c r="J1" s="267"/>
      <c r="K1" s="1"/>
      <c r="L1" s="2"/>
    </row>
    <row r="2" spans="1:12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ht="24" customHeight="1">
      <c r="A3" s="268" t="s">
        <v>0</v>
      </c>
      <c r="B3" s="268" t="s">
        <v>1</v>
      </c>
      <c r="C3" s="268" t="s">
        <v>70</v>
      </c>
      <c r="D3" s="268" t="s">
        <v>2</v>
      </c>
      <c r="E3" s="271" t="s">
        <v>3</v>
      </c>
      <c r="F3" s="272"/>
      <c r="G3" s="273"/>
      <c r="H3" s="268" t="s">
        <v>4</v>
      </c>
      <c r="I3" s="268" t="s">
        <v>71</v>
      </c>
      <c r="J3" s="274" t="s">
        <v>5</v>
      </c>
      <c r="K3" s="275"/>
      <c r="L3" s="292" t="s">
        <v>6</v>
      </c>
    </row>
    <row r="4" spans="1:12" ht="36" customHeight="1">
      <c r="A4" s="269"/>
      <c r="B4" s="269"/>
      <c r="C4" s="269"/>
      <c r="D4" s="269"/>
      <c r="E4" s="271" t="s">
        <v>7</v>
      </c>
      <c r="F4" s="272"/>
      <c r="G4" s="273"/>
      <c r="H4" s="269"/>
      <c r="I4" s="269"/>
      <c r="J4" s="276"/>
      <c r="K4" s="277"/>
      <c r="L4" s="293"/>
    </row>
    <row r="5" spans="1:12" ht="60.75" customHeight="1">
      <c r="A5" s="270"/>
      <c r="B5" s="270"/>
      <c r="C5" s="270"/>
      <c r="D5" s="270"/>
      <c r="E5" s="5" t="s">
        <v>8</v>
      </c>
      <c r="F5" s="5" t="s">
        <v>9</v>
      </c>
      <c r="G5" s="5" t="s">
        <v>10</v>
      </c>
      <c r="H5" s="270"/>
      <c r="I5" s="270"/>
      <c r="J5" s="278"/>
      <c r="K5" s="279"/>
      <c r="L5" s="294"/>
    </row>
    <row r="6" spans="1:12" ht="34.5" customHeight="1">
      <c r="A6" s="29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6"/>
    </row>
    <row r="7" spans="1:12" ht="42" customHeight="1">
      <c r="A7" s="30" t="s">
        <v>11</v>
      </c>
      <c r="B7" s="257" t="s">
        <v>12</v>
      </c>
      <c r="C7" s="258"/>
      <c r="D7" s="258"/>
      <c r="E7" s="258"/>
      <c r="F7" s="258"/>
      <c r="G7" s="258"/>
      <c r="H7" s="258"/>
      <c r="I7" s="258"/>
      <c r="J7" s="259"/>
      <c r="K7" s="6"/>
      <c r="L7" s="7"/>
    </row>
    <row r="8" spans="1:12" ht="407.25" customHeight="1" hidden="1">
      <c r="A8" s="280">
        <v>6</v>
      </c>
      <c r="B8" s="282"/>
      <c r="C8" s="282">
        <v>6000</v>
      </c>
      <c r="D8" s="282"/>
      <c r="E8" s="282"/>
      <c r="F8" s="282">
        <v>0</v>
      </c>
      <c r="G8" s="282">
        <v>0</v>
      </c>
      <c r="H8" s="284" t="s">
        <v>13</v>
      </c>
      <c r="I8" s="51"/>
      <c r="J8" s="285"/>
      <c r="K8" s="8"/>
      <c r="L8" s="9">
        <f>C8-D8</f>
        <v>6000</v>
      </c>
    </row>
    <row r="9" spans="1:12" ht="60.75" customHeight="1" hidden="1">
      <c r="A9" s="281"/>
      <c r="B9" s="281"/>
      <c r="C9" s="281"/>
      <c r="D9" s="283"/>
      <c r="E9" s="281"/>
      <c r="F9" s="281"/>
      <c r="G9" s="281"/>
      <c r="H9" s="281"/>
      <c r="I9" s="52"/>
      <c r="J9" s="286"/>
      <c r="K9" s="10"/>
      <c r="L9" s="11"/>
    </row>
    <row r="10" spans="1:12" ht="17.25" customHeight="1" hidden="1">
      <c r="A10" s="53"/>
      <c r="B10" s="29"/>
      <c r="C10" s="23"/>
      <c r="D10" s="23"/>
      <c r="E10" s="23"/>
      <c r="F10" s="23"/>
      <c r="G10" s="23"/>
      <c r="H10" s="54"/>
      <c r="I10" s="23"/>
      <c r="J10" s="6"/>
      <c r="K10" s="6"/>
      <c r="L10" s="7"/>
    </row>
    <row r="11" spans="1:12" ht="51.75" customHeight="1" hidden="1">
      <c r="A11" s="55"/>
      <c r="B11" s="56"/>
      <c r="C11" s="51"/>
      <c r="D11" s="51"/>
      <c r="E11" s="51"/>
      <c r="F11" s="51"/>
      <c r="G11" s="51"/>
      <c r="H11" s="57"/>
      <c r="I11" s="51"/>
      <c r="J11" s="12"/>
      <c r="K11" s="12"/>
      <c r="L11" s="9"/>
    </row>
    <row r="12" spans="1:12" ht="51.75" customHeight="1" hidden="1">
      <c r="A12" s="55"/>
      <c r="B12" s="56"/>
      <c r="C12" s="51"/>
      <c r="D12" s="51"/>
      <c r="E12" s="51"/>
      <c r="F12" s="51"/>
      <c r="G12" s="51"/>
      <c r="H12" s="57"/>
      <c r="I12" s="51"/>
      <c r="J12" s="12"/>
      <c r="K12" s="12"/>
      <c r="L12" s="9"/>
    </row>
    <row r="13" spans="1:12" ht="396" customHeight="1" hidden="1">
      <c r="A13" s="280"/>
      <c r="B13" s="282"/>
      <c r="C13" s="282"/>
      <c r="D13" s="282"/>
      <c r="E13" s="282"/>
      <c r="F13" s="282"/>
      <c r="G13" s="282"/>
      <c r="H13" s="284"/>
      <c r="I13" s="282"/>
      <c r="J13" s="287"/>
      <c r="K13" s="13"/>
      <c r="L13" s="289"/>
    </row>
    <row r="14" spans="1:12" ht="52.5" customHeight="1" hidden="1">
      <c r="A14" s="281"/>
      <c r="B14" s="283"/>
      <c r="C14" s="283"/>
      <c r="D14" s="283"/>
      <c r="E14" s="283"/>
      <c r="F14" s="283"/>
      <c r="G14" s="283"/>
      <c r="H14" s="291"/>
      <c r="I14" s="283"/>
      <c r="J14" s="288"/>
      <c r="K14" s="14"/>
      <c r="L14" s="290"/>
    </row>
    <row r="15" spans="1:12" ht="369.75" customHeight="1" hidden="1">
      <c r="A15" s="280"/>
      <c r="B15" s="282"/>
      <c r="C15" s="282"/>
      <c r="D15" s="282"/>
      <c r="E15" s="282"/>
      <c r="F15" s="282"/>
      <c r="G15" s="282"/>
      <c r="H15" s="284"/>
      <c r="I15" s="282"/>
      <c r="J15" s="287"/>
      <c r="K15" s="13"/>
      <c r="L15" s="289"/>
    </row>
    <row r="16" spans="1:12" ht="144" customHeight="1" hidden="1">
      <c r="A16" s="243"/>
      <c r="B16" s="283"/>
      <c r="C16" s="283"/>
      <c r="D16" s="283"/>
      <c r="E16" s="283"/>
      <c r="F16" s="283"/>
      <c r="G16" s="283"/>
      <c r="H16" s="291"/>
      <c r="I16" s="283"/>
      <c r="J16" s="288"/>
      <c r="K16" s="14"/>
      <c r="L16" s="290"/>
    </row>
    <row r="17" spans="1:12" ht="144" customHeight="1">
      <c r="A17" s="266">
        <v>1</v>
      </c>
      <c r="B17" s="248" t="s">
        <v>137</v>
      </c>
      <c r="C17" s="251">
        <v>7737000</v>
      </c>
      <c r="D17" s="251">
        <v>1187127.54</v>
      </c>
      <c r="E17" s="251">
        <v>851414.89</v>
      </c>
      <c r="F17" s="282">
        <v>0</v>
      </c>
      <c r="G17" s="282">
        <v>0</v>
      </c>
      <c r="H17" s="284" t="s">
        <v>72</v>
      </c>
      <c r="I17" s="282">
        <v>0</v>
      </c>
      <c r="J17" s="261" t="s">
        <v>142</v>
      </c>
      <c r="K17" s="15"/>
      <c r="L17" s="289">
        <f>C17-D17</f>
        <v>6549872.46</v>
      </c>
    </row>
    <row r="18" spans="1:12" ht="144" customHeight="1">
      <c r="A18" s="246"/>
      <c r="B18" s="249"/>
      <c r="C18" s="252"/>
      <c r="D18" s="252"/>
      <c r="E18" s="252"/>
      <c r="F18" s="264"/>
      <c r="G18" s="264"/>
      <c r="H18" s="265"/>
      <c r="I18" s="264"/>
      <c r="J18" s="262"/>
      <c r="K18" s="15"/>
      <c r="L18" s="260"/>
    </row>
    <row r="19" spans="1:12" s="17" customFormat="1" ht="95.25" customHeight="1">
      <c r="A19" s="246"/>
      <c r="B19" s="249"/>
      <c r="C19" s="252"/>
      <c r="D19" s="252"/>
      <c r="E19" s="252"/>
      <c r="F19" s="264"/>
      <c r="G19" s="264"/>
      <c r="H19" s="265"/>
      <c r="I19" s="264"/>
      <c r="J19" s="262"/>
      <c r="K19" s="16"/>
      <c r="L19" s="260"/>
    </row>
    <row r="20" spans="1:12" s="17" customFormat="1" ht="138" customHeight="1" hidden="1">
      <c r="A20" s="246"/>
      <c r="B20" s="249"/>
      <c r="C20" s="252"/>
      <c r="D20" s="252"/>
      <c r="E20" s="252"/>
      <c r="F20" s="264"/>
      <c r="G20" s="264"/>
      <c r="H20" s="265"/>
      <c r="I20" s="264"/>
      <c r="J20" s="262"/>
      <c r="K20" s="18"/>
      <c r="L20" s="260"/>
    </row>
    <row r="21" spans="1:12" s="17" customFormat="1" ht="409.5" customHeight="1" hidden="1">
      <c r="A21" s="247"/>
      <c r="B21" s="250"/>
      <c r="C21" s="253"/>
      <c r="D21" s="253"/>
      <c r="E21" s="253"/>
      <c r="F21" s="283"/>
      <c r="G21" s="283"/>
      <c r="H21" s="291"/>
      <c r="I21" s="283"/>
      <c r="J21" s="263"/>
      <c r="K21" s="18"/>
      <c r="L21" s="290"/>
    </row>
    <row r="22" spans="1:12" ht="127.5" customHeight="1">
      <c r="A22" s="58">
        <v>2</v>
      </c>
      <c r="B22" s="20" t="s">
        <v>15</v>
      </c>
      <c r="C22" s="79">
        <v>400000</v>
      </c>
      <c r="D22" s="22">
        <v>0</v>
      </c>
      <c r="E22" s="22">
        <v>0</v>
      </c>
      <c r="F22" s="59">
        <v>0</v>
      </c>
      <c r="G22" s="59">
        <v>0</v>
      </c>
      <c r="H22" s="59" t="s">
        <v>16</v>
      </c>
      <c r="I22" s="83">
        <v>0</v>
      </c>
      <c r="J22" s="27" t="s">
        <v>102</v>
      </c>
      <c r="K22" s="19"/>
      <c r="L22" s="7">
        <f aca="true" t="shared" si="0" ref="L22:L27">C22-D22</f>
        <v>400000</v>
      </c>
    </row>
    <row r="23" spans="1:12" ht="127.5" customHeight="1">
      <c r="A23" s="58">
        <v>4</v>
      </c>
      <c r="B23" s="20" t="s">
        <v>73</v>
      </c>
      <c r="C23" s="79">
        <v>50000</v>
      </c>
      <c r="D23" s="22">
        <v>0</v>
      </c>
      <c r="E23" s="22">
        <v>0</v>
      </c>
      <c r="F23" s="59">
        <v>0</v>
      </c>
      <c r="G23" s="59">
        <v>0</v>
      </c>
      <c r="H23" s="59" t="s">
        <v>74</v>
      </c>
      <c r="I23" s="83">
        <v>0</v>
      </c>
      <c r="J23" s="27" t="s">
        <v>102</v>
      </c>
      <c r="K23" s="19"/>
      <c r="L23" s="7">
        <f t="shared" si="0"/>
        <v>50000</v>
      </c>
    </row>
    <row r="24" spans="1:12" ht="127.5" customHeight="1">
      <c r="A24" s="58">
        <v>5</v>
      </c>
      <c r="B24" s="20" t="s">
        <v>17</v>
      </c>
      <c r="C24" s="79">
        <v>100000</v>
      </c>
      <c r="D24" s="22">
        <v>0</v>
      </c>
      <c r="E24" s="22">
        <v>0</v>
      </c>
      <c r="F24" s="59">
        <v>0</v>
      </c>
      <c r="G24" s="59">
        <v>0</v>
      </c>
      <c r="H24" s="59" t="s">
        <v>18</v>
      </c>
      <c r="I24" s="83">
        <v>0</v>
      </c>
      <c r="J24" s="27" t="s">
        <v>103</v>
      </c>
      <c r="K24" s="19"/>
      <c r="L24" s="7">
        <f t="shared" si="0"/>
        <v>100000</v>
      </c>
    </row>
    <row r="25" spans="1:12" ht="127.5" customHeight="1">
      <c r="A25" s="58">
        <v>6</v>
      </c>
      <c r="B25" s="20" t="s">
        <v>19</v>
      </c>
      <c r="C25" s="79">
        <v>100000</v>
      </c>
      <c r="D25" s="22">
        <v>0</v>
      </c>
      <c r="E25" s="22">
        <v>0</v>
      </c>
      <c r="F25" s="59">
        <v>0</v>
      </c>
      <c r="G25" s="59">
        <v>0</v>
      </c>
      <c r="H25" s="59" t="s">
        <v>20</v>
      </c>
      <c r="I25" s="83">
        <v>0</v>
      </c>
      <c r="J25" s="27" t="s">
        <v>104</v>
      </c>
      <c r="K25" s="19"/>
      <c r="L25" s="7">
        <f t="shared" si="0"/>
        <v>100000</v>
      </c>
    </row>
    <row r="26" spans="1:12" ht="127.5" customHeight="1">
      <c r="A26" s="58">
        <v>7</v>
      </c>
      <c r="B26" s="20" t="s">
        <v>21</v>
      </c>
      <c r="C26" s="79">
        <v>100000</v>
      </c>
      <c r="D26" s="22">
        <v>0</v>
      </c>
      <c r="E26" s="22">
        <v>0</v>
      </c>
      <c r="F26" s="59">
        <v>0</v>
      </c>
      <c r="G26" s="59">
        <v>0</v>
      </c>
      <c r="H26" s="59" t="s">
        <v>22</v>
      </c>
      <c r="I26" s="83">
        <v>0</v>
      </c>
      <c r="J26" s="27" t="s">
        <v>103</v>
      </c>
      <c r="K26" s="19"/>
      <c r="L26" s="7">
        <f t="shared" si="0"/>
        <v>100000</v>
      </c>
    </row>
    <row r="27" spans="1:12" ht="22.5" customHeight="1">
      <c r="A27" s="20"/>
      <c r="B27" s="21" t="s">
        <v>23</v>
      </c>
      <c r="C27" s="79">
        <f>C26+C25+C24+C23+C22+C17</f>
        <v>8487000</v>
      </c>
      <c r="D27" s="79">
        <f>D26+D25+D24+D23+D22+D17</f>
        <v>1187127.54</v>
      </c>
      <c r="E27" s="22">
        <f>E22+E17</f>
        <v>851414.89</v>
      </c>
      <c r="F27" s="22">
        <v>0</v>
      </c>
      <c r="G27" s="22">
        <v>0</v>
      </c>
      <c r="H27" s="22"/>
      <c r="I27" s="31">
        <v>0</v>
      </c>
      <c r="J27" s="24"/>
      <c r="K27" s="24"/>
      <c r="L27" s="25">
        <f t="shared" si="0"/>
        <v>7299872.46</v>
      </c>
    </row>
    <row r="28" spans="1:12" ht="23.25" customHeight="1">
      <c r="A28" s="244" t="s">
        <v>24</v>
      </c>
      <c r="B28" s="245"/>
      <c r="C28" s="245"/>
      <c r="D28" s="245"/>
      <c r="E28" s="245"/>
      <c r="F28" s="245"/>
      <c r="G28" s="245"/>
      <c r="H28" s="245"/>
      <c r="I28" s="245"/>
      <c r="J28" s="233"/>
      <c r="K28" s="27"/>
      <c r="L28" s="25"/>
    </row>
    <row r="29" spans="1:12" ht="95.25" customHeight="1">
      <c r="A29" s="53">
        <v>8</v>
      </c>
      <c r="B29" s="29" t="s">
        <v>75</v>
      </c>
      <c r="C29" s="80">
        <v>100000</v>
      </c>
      <c r="D29" s="36">
        <v>0</v>
      </c>
      <c r="E29" s="36">
        <v>0</v>
      </c>
      <c r="F29" s="36">
        <v>0</v>
      </c>
      <c r="G29" s="36">
        <v>0</v>
      </c>
      <c r="H29" s="36" t="s">
        <v>16</v>
      </c>
      <c r="I29" s="36">
        <v>0</v>
      </c>
      <c r="J29" s="234" t="s">
        <v>102</v>
      </c>
      <c r="K29" s="235"/>
      <c r="L29" s="34">
        <f>C29-D29</f>
        <v>100000</v>
      </c>
    </row>
    <row r="30" spans="1:14" ht="90.75" customHeight="1">
      <c r="A30" s="58">
        <v>9</v>
      </c>
      <c r="B30" s="20" t="s">
        <v>25</v>
      </c>
      <c r="C30" s="81">
        <v>100000</v>
      </c>
      <c r="D30" s="85">
        <v>0</v>
      </c>
      <c r="E30" s="85">
        <v>0</v>
      </c>
      <c r="F30" s="59">
        <v>0</v>
      </c>
      <c r="G30" s="59">
        <v>0</v>
      </c>
      <c r="H30" s="60" t="s">
        <v>116</v>
      </c>
      <c r="I30" s="61">
        <v>0</v>
      </c>
      <c r="J30" s="234" t="s">
        <v>102</v>
      </c>
      <c r="K30" s="235"/>
      <c r="L30" s="25">
        <f>C30-D30</f>
        <v>100000</v>
      </c>
      <c r="N30" s="28"/>
    </row>
    <row r="31" spans="1:12" ht="30.75" customHeight="1" hidden="1">
      <c r="A31" s="53">
        <v>11</v>
      </c>
      <c r="B31" s="36"/>
      <c r="C31" s="82"/>
      <c r="D31" s="36"/>
      <c r="E31" s="36"/>
      <c r="F31" s="36"/>
      <c r="G31" s="36"/>
      <c r="H31" s="36"/>
      <c r="I31" s="36"/>
      <c r="J31" s="6"/>
      <c r="K31" s="62"/>
      <c r="L31" s="87"/>
    </row>
    <row r="32" spans="1:12" ht="23.25" customHeight="1">
      <c r="A32" s="29"/>
      <c r="B32" s="30" t="s">
        <v>26</v>
      </c>
      <c r="C32" s="80">
        <f>C29+C30</f>
        <v>200000</v>
      </c>
      <c r="D32" s="31">
        <v>0</v>
      </c>
      <c r="E32" s="31">
        <v>0</v>
      </c>
      <c r="F32" s="31">
        <v>0</v>
      </c>
      <c r="G32" s="31">
        <v>0</v>
      </c>
      <c r="H32" s="36"/>
      <c r="I32" s="63">
        <v>0</v>
      </c>
      <c r="J32" s="64"/>
      <c r="K32" s="64"/>
      <c r="L32" s="33">
        <v>0</v>
      </c>
    </row>
    <row r="33" spans="1:12" ht="21" customHeight="1" hidden="1">
      <c r="A33" s="29"/>
      <c r="B33" s="30"/>
      <c r="C33" s="31"/>
      <c r="D33" s="31"/>
      <c r="E33" s="31"/>
      <c r="F33" s="31"/>
      <c r="G33" s="31"/>
      <c r="H33" s="31"/>
      <c r="I33" s="31"/>
      <c r="J33" s="27"/>
      <c r="K33" s="27"/>
      <c r="L33" s="7"/>
    </row>
    <row r="34" spans="1:12" ht="28.5" customHeight="1">
      <c r="A34" s="65" t="s">
        <v>27</v>
      </c>
      <c r="B34" s="244" t="s">
        <v>28</v>
      </c>
      <c r="C34" s="245"/>
      <c r="D34" s="245"/>
      <c r="E34" s="245"/>
      <c r="F34" s="245"/>
      <c r="G34" s="245"/>
      <c r="H34" s="245"/>
      <c r="I34" s="245"/>
      <c r="J34" s="233"/>
      <c r="K34" s="27"/>
      <c r="L34" s="7"/>
    </row>
    <row r="35" spans="1:12" ht="27.75" customHeight="1" hidden="1">
      <c r="A35" s="66" t="s">
        <v>29</v>
      </c>
      <c r="B35" s="236" t="s">
        <v>30</v>
      </c>
      <c r="C35" s="237"/>
      <c r="D35" s="237"/>
      <c r="E35" s="237"/>
      <c r="F35" s="237"/>
      <c r="G35" s="237"/>
      <c r="H35" s="238"/>
      <c r="I35" s="31"/>
      <c r="J35" s="67"/>
      <c r="K35" s="67"/>
      <c r="L35" s="7"/>
    </row>
    <row r="36" spans="1:12" s="17" customFormat="1" ht="244.5" customHeight="1">
      <c r="A36" s="68" t="s">
        <v>31</v>
      </c>
      <c r="B36" s="20" t="s">
        <v>77</v>
      </c>
      <c r="C36" s="79">
        <v>200000</v>
      </c>
      <c r="D36" s="22">
        <v>0</v>
      </c>
      <c r="E36" s="22">
        <v>0</v>
      </c>
      <c r="F36" s="36">
        <v>0</v>
      </c>
      <c r="G36" s="36">
        <v>0</v>
      </c>
      <c r="H36" s="37" t="s">
        <v>117</v>
      </c>
      <c r="I36" s="69">
        <v>0</v>
      </c>
      <c r="J36" s="27" t="s">
        <v>110</v>
      </c>
      <c r="K36" s="71"/>
      <c r="L36" s="32">
        <f>C36-D36</f>
        <v>200000</v>
      </c>
    </row>
    <row r="37" spans="1:12" s="17" customFormat="1" ht="109.5" customHeight="1">
      <c r="A37" s="68" t="s">
        <v>78</v>
      </c>
      <c r="B37" s="20" t="s">
        <v>79</v>
      </c>
      <c r="C37" s="79">
        <v>200000</v>
      </c>
      <c r="D37" s="22">
        <v>0</v>
      </c>
      <c r="E37" s="22">
        <v>0</v>
      </c>
      <c r="F37" s="36">
        <v>0</v>
      </c>
      <c r="G37" s="36">
        <v>0</v>
      </c>
      <c r="H37" s="92" t="s">
        <v>118</v>
      </c>
      <c r="I37" s="69">
        <v>0</v>
      </c>
      <c r="J37" s="27" t="s">
        <v>110</v>
      </c>
      <c r="K37" s="78"/>
      <c r="L37" s="32">
        <f>C37-D37</f>
        <v>200000</v>
      </c>
    </row>
    <row r="38" spans="1:12" ht="25.5" customHeight="1">
      <c r="A38" s="66"/>
      <c r="B38" s="30" t="s">
        <v>33</v>
      </c>
      <c r="C38" s="80">
        <f>C36+C37</f>
        <v>400000</v>
      </c>
      <c r="D38" s="31">
        <v>0</v>
      </c>
      <c r="E38" s="31">
        <v>0</v>
      </c>
      <c r="F38" s="31">
        <v>0</v>
      </c>
      <c r="G38" s="31">
        <v>0</v>
      </c>
      <c r="H38" s="52"/>
      <c r="I38" s="31">
        <v>0</v>
      </c>
      <c r="J38" s="72"/>
      <c r="K38" s="72"/>
      <c r="L38" s="33">
        <f>C38-D38</f>
        <v>400000</v>
      </c>
    </row>
    <row r="39" spans="1:12" ht="37.5" customHeight="1">
      <c r="A39" s="66" t="s">
        <v>29</v>
      </c>
      <c r="B39" s="244" t="s">
        <v>34</v>
      </c>
      <c r="C39" s="245"/>
      <c r="D39" s="245"/>
      <c r="E39" s="245"/>
      <c r="F39" s="245"/>
      <c r="G39" s="245"/>
      <c r="H39" s="245"/>
      <c r="I39" s="245"/>
      <c r="J39" s="233"/>
      <c r="K39" s="27"/>
      <c r="L39" s="7"/>
    </row>
    <row r="40" spans="1:12" s="17" customFormat="1" ht="98.25" customHeight="1">
      <c r="A40" s="68" t="s">
        <v>35</v>
      </c>
      <c r="B40" s="20" t="s">
        <v>80</v>
      </c>
      <c r="C40" s="79">
        <v>1313000</v>
      </c>
      <c r="D40" s="79">
        <v>236708</v>
      </c>
      <c r="E40" s="79">
        <v>236708</v>
      </c>
      <c r="F40" s="93">
        <v>0</v>
      </c>
      <c r="G40" s="59">
        <v>0</v>
      </c>
      <c r="H40" s="60" t="s">
        <v>32</v>
      </c>
      <c r="I40" s="59">
        <f aca="true" t="shared" si="1" ref="I40:I46">D40/C40*100</f>
        <v>18.028027418126428</v>
      </c>
      <c r="J40" s="27" t="s">
        <v>140</v>
      </c>
      <c r="K40" s="70"/>
      <c r="L40" s="34">
        <f>C40-D40</f>
        <v>1076292</v>
      </c>
    </row>
    <row r="41" spans="1:12" s="17" customFormat="1" ht="106.5" customHeight="1">
      <c r="A41" s="73" t="s">
        <v>36</v>
      </c>
      <c r="B41" s="29" t="s">
        <v>37</v>
      </c>
      <c r="C41" s="80">
        <v>600000</v>
      </c>
      <c r="D41" s="80">
        <v>6000</v>
      </c>
      <c r="E41" s="80">
        <v>6000</v>
      </c>
      <c r="F41" s="82">
        <v>0</v>
      </c>
      <c r="G41" s="36">
        <v>0</v>
      </c>
      <c r="H41" s="36" t="s">
        <v>32</v>
      </c>
      <c r="I41" s="59">
        <f t="shared" si="1"/>
        <v>1</v>
      </c>
      <c r="J41" s="27" t="s">
        <v>141</v>
      </c>
      <c r="K41" s="54"/>
      <c r="L41" s="7">
        <f>C41-D41</f>
        <v>594000</v>
      </c>
    </row>
    <row r="42" spans="1:12" ht="125.25" customHeight="1">
      <c r="A42" s="73" t="s">
        <v>38</v>
      </c>
      <c r="B42" s="29" t="s">
        <v>39</v>
      </c>
      <c r="C42" s="80">
        <v>300000</v>
      </c>
      <c r="D42" s="80">
        <v>0</v>
      </c>
      <c r="E42" s="80">
        <v>0</v>
      </c>
      <c r="F42" s="82">
        <v>0</v>
      </c>
      <c r="G42" s="36">
        <v>0</v>
      </c>
      <c r="H42" s="36" t="s">
        <v>32</v>
      </c>
      <c r="I42" s="59">
        <f t="shared" si="1"/>
        <v>0</v>
      </c>
      <c r="J42" s="27" t="s">
        <v>119</v>
      </c>
      <c r="K42" s="6"/>
      <c r="L42" s="7">
        <f>C42-D42</f>
        <v>300000</v>
      </c>
    </row>
    <row r="43" spans="1:12" ht="102.75" customHeight="1">
      <c r="A43" s="73" t="s">
        <v>40</v>
      </c>
      <c r="B43" s="29" t="s">
        <v>41</v>
      </c>
      <c r="C43" s="80">
        <v>300000</v>
      </c>
      <c r="D43" s="80">
        <v>0</v>
      </c>
      <c r="E43" s="80">
        <v>0</v>
      </c>
      <c r="F43" s="82">
        <v>0</v>
      </c>
      <c r="G43" s="36">
        <v>0</v>
      </c>
      <c r="H43" s="36" t="s">
        <v>42</v>
      </c>
      <c r="I43" s="59">
        <f t="shared" si="1"/>
        <v>0</v>
      </c>
      <c r="J43" s="27" t="s">
        <v>119</v>
      </c>
      <c r="K43" s="6"/>
      <c r="L43" s="7">
        <f>C43-D43</f>
        <v>300000</v>
      </c>
    </row>
    <row r="44" spans="1:12" ht="165" customHeight="1">
      <c r="A44" s="73" t="s">
        <v>43</v>
      </c>
      <c r="B44" s="29" t="s">
        <v>44</v>
      </c>
      <c r="C44" s="80">
        <v>50000</v>
      </c>
      <c r="D44" s="80">
        <v>0</v>
      </c>
      <c r="E44" s="80">
        <v>0</v>
      </c>
      <c r="F44" s="36">
        <v>0</v>
      </c>
      <c r="G44" s="36">
        <v>0</v>
      </c>
      <c r="H44" s="36" t="s">
        <v>16</v>
      </c>
      <c r="I44" s="59">
        <f t="shared" si="1"/>
        <v>0</v>
      </c>
      <c r="J44" s="27" t="s">
        <v>119</v>
      </c>
      <c r="K44" s="74"/>
      <c r="L44" s="32">
        <f>C44-D44</f>
        <v>50000</v>
      </c>
    </row>
    <row r="45" spans="1:12" ht="8.25" customHeight="1" hidden="1">
      <c r="A45" s="73"/>
      <c r="B45" s="30"/>
      <c r="C45" s="80"/>
      <c r="D45" s="82"/>
      <c r="E45" s="82"/>
      <c r="F45" s="36"/>
      <c r="G45" s="36"/>
      <c r="H45" s="36"/>
      <c r="I45" s="59" t="e">
        <f t="shared" si="1"/>
        <v>#DIV/0!</v>
      </c>
      <c r="J45" s="64"/>
      <c r="K45" s="64"/>
      <c r="L45" s="7"/>
    </row>
    <row r="46" spans="1:12" ht="21.75" customHeight="1">
      <c r="A46" s="66"/>
      <c r="B46" s="30" t="s">
        <v>45</v>
      </c>
      <c r="C46" s="80">
        <f>SUM(C40:C45)</f>
        <v>2563000</v>
      </c>
      <c r="D46" s="80">
        <f>D44+D43+D42+D41+D40</f>
        <v>242708</v>
      </c>
      <c r="E46" s="80">
        <f>E44+E43+E42+E41+E40</f>
        <v>242708</v>
      </c>
      <c r="F46" s="31">
        <f>F40</f>
        <v>0</v>
      </c>
      <c r="G46" s="31">
        <f>G40</f>
        <v>0</v>
      </c>
      <c r="H46" s="31"/>
      <c r="I46" s="59">
        <f t="shared" si="1"/>
        <v>9.469683964104565</v>
      </c>
      <c r="J46" s="27"/>
      <c r="K46" s="27"/>
      <c r="L46" s="33">
        <f>C46-D46</f>
        <v>2320292</v>
      </c>
    </row>
    <row r="47" spans="1:12" ht="39.75" customHeight="1">
      <c r="A47" s="66" t="s">
        <v>46</v>
      </c>
      <c r="B47" s="244" t="s">
        <v>47</v>
      </c>
      <c r="C47" s="245"/>
      <c r="D47" s="245"/>
      <c r="E47" s="245"/>
      <c r="F47" s="245"/>
      <c r="G47" s="245"/>
      <c r="H47" s="245"/>
      <c r="I47" s="245"/>
      <c r="J47" s="233"/>
      <c r="K47" s="30"/>
      <c r="L47" s="7"/>
    </row>
    <row r="48" spans="1:12" ht="396" customHeight="1" hidden="1">
      <c r="A48" s="228" t="s">
        <v>48</v>
      </c>
      <c r="B48" s="282"/>
      <c r="C48" s="254"/>
      <c r="D48" s="282"/>
      <c r="E48" s="282"/>
      <c r="F48" s="282">
        <v>0</v>
      </c>
      <c r="G48" s="282">
        <v>0</v>
      </c>
      <c r="H48" s="284" t="s">
        <v>13</v>
      </c>
      <c r="I48" s="282"/>
      <c r="J48" s="285"/>
      <c r="K48" s="8"/>
      <c r="L48" s="289">
        <f>C48-D48</f>
        <v>0</v>
      </c>
    </row>
    <row r="49" spans="1:12" ht="33" customHeight="1" hidden="1">
      <c r="A49" s="229"/>
      <c r="B49" s="264"/>
      <c r="C49" s="241"/>
      <c r="D49" s="264"/>
      <c r="E49" s="264"/>
      <c r="F49" s="264"/>
      <c r="G49" s="264"/>
      <c r="H49" s="265"/>
      <c r="I49" s="264"/>
      <c r="J49" s="300"/>
      <c r="K49" s="75"/>
      <c r="L49" s="260"/>
    </row>
    <row r="50" spans="1:12" ht="50.25" customHeight="1" hidden="1">
      <c r="A50" s="168"/>
      <c r="B50" s="283"/>
      <c r="C50" s="242"/>
      <c r="D50" s="283"/>
      <c r="E50" s="283"/>
      <c r="F50" s="283"/>
      <c r="G50" s="283"/>
      <c r="H50" s="291"/>
      <c r="I50" s="283"/>
      <c r="J50" s="286"/>
      <c r="K50" s="10"/>
      <c r="L50" s="290"/>
    </row>
    <row r="51" spans="1:12" s="17" customFormat="1" ht="105.75" customHeight="1">
      <c r="A51" s="116" t="s">
        <v>49</v>
      </c>
      <c r="B51" s="296" t="s">
        <v>50</v>
      </c>
      <c r="C51" s="298">
        <v>800000</v>
      </c>
      <c r="D51" s="239">
        <v>0</v>
      </c>
      <c r="E51" s="239">
        <v>0</v>
      </c>
      <c r="F51" s="282">
        <v>0</v>
      </c>
      <c r="G51" s="282">
        <v>0</v>
      </c>
      <c r="H51" s="284" t="s">
        <v>120</v>
      </c>
      <c r="I51" s="304">
        <f aca="true" t="shared" si="2" ref="I51:I56">D51/C51*100</f>
        <v>0</v>
      </c>
      <c r="J51" s="261" t="s">
        <v>121</v>
      </c>
      <c r="K51" s="301"/>
      <c r="L51" s="289">
        <f aca="true" t="shared" si="3" ref="L51:L56">C51-D51</f>
        <v>800000</v>
      </c>
    </row>
    <row r="52" spans="1:12" s="17" customFormat="1" ht="267.75" customHeight="1" hidden="1">
      <c r="A52" s="117"/>
      <c r="B52" s="297"/>
      <c r="C52" s="299"/>
      <c r="D52" s="240"/>
      <c r="E52" s="240"/>
      <c r="F52" s="283"/>
      <c r="G52" s="283"/>
      <c r="H52" s="291"/>
      <c r="I52" s="304"/>
      <c r="J52" s="302"/>
      <c r="K52" s="303"/>
      <c r="L52" s="290"/>
    </row>
    <row r="53" spans="1:12" ht="87.75" customHeight="1">
      <c r="A53" s="68" t="s">
        <v>51</v>
      </c>
      <c r="B53" s="20" t="s">
        <v>81</v>
      </c>
      <c r="C53" s="79">
        <v>500000</v>
      </c>
      <c r="D53" s="22">
        <v>0</v>
      </c>
      <c r="E53" s="22">
        <v>0</v>
      </c>
      <c r="F53" s="36">
        <v>0</v>
      </c>
      <c r="G53" s="36">
        <v>0</v>
      </c>
      <c r="H53" s="37" t="s">
        <v>117</v>
      </c>
      <c r="I53" s="36">
        <f t="shared" si="2"/>
        <v>0</v>
      </c>
      <c r="J53" s="234" t="s">
        <v>122</v>
      </c>
      <c r="K53" s="235"/>
      <c r="L53" s="7">
        <f t="shared" si="3"/>
        <v>500000</v>
      </c>
    </row>
    <row r="54" spans="1:12" s="17" customFormat="1" ht="222.75" customHeight="1">
      <c r="A54" s="73" t="s">
        <v>52</v>
      </c>
      <c r="B54" s="29" t="s">
        <v>125</v>
      </c>
      <c r="C54" s="80">
        <v>400000</v>
      </c>
      <c r="D54" s="80">
        <v>66000</v>
      </c>
      <c r="E54" s="31">
        <v>0</v>
      </c>
      <c r="F54" s="36">
        <v>0</v>
      </c>
      <c r="G54" s="36">
        <v>0</v>
      </c>
      <c r="H54" s="37" t="s">
        <v>123</v>
      </c>
      <c r="I54" s="76">
        <f t="shared" si="2"/>
        <v>16.5</v>
      </c>
      <c r="J54" s="234" t="s">
        <v>124</v>
      </c>
      <c r="K54" s="235"/>
      <c r="L54" s="7">
        <f t="shared" si="3"/>
        <v>334000</v>
      </c>
    </row>
    <row r="55" spans="1:12" s="17" customFormat="1" ht="144.75" customHeight="1">
      <c r="A55" s="68" t="s">
        <v>53</v>
      </c>
      <c r="B55" s="20" t="s">
        <v>54</v>
      </c>
      <c r="C55" s="79">
        <v>100000</v>
      </c>
      <c r="D55" s="22">
        <v>0</v>
      </c>
      <c r="E55" s="22">
        <v>0</v>
      </c>
      <c r="F55" s="59">
        <v>0</v>
      </c>
      <c r="G55" s="59">
        <v>0</v>
      </c>
      <c r="H55" s="60" t="s">
        <v>126</v>
      </c>
      <c r="I55" s="76">
        <f t="shared" si="2"/>
        <v>0</v>
      </c>
      <c r="J55" s="234" t="s">
        <v>127</v>
      </c>
      <c r="K55" s="235"/>
      <c r="L55" s="34">
        <f t="shared" si="3"/>
        <v>100000</v>
      </c>
    </row>
    <row r="56" spans="1:12" ht="30" customHeight="1">
      <c r="A56" s="66"/>
      <c r="B56" s="30" t="s">
        <v>55</v>
      </c>
      <c r="C56" s="80">
        <f>C51+C53+C54+C55</f>
        <v>1800000</v>
      </c>
      <c r="D56" s="80">
        <f>D51+D53+D54+D55</f>
        <v>66000</v>
      </c>
      <c r="E56" s="31">
        <v>0</v>
      </c>
      <c r="F56" s="31">
        <f>F48</f>
        <v>0</v>
      </c>
      <c r="G56" s="31">
        <f>G48</f>
        <v>0</v>
      </c>
      <c r="H56" s="26"/>
      <c r="I56" s="90">
        <f t="shared" si="2"/>
        <v>3.6666666666666665</v>
      </c>
      <c r="J56" s="6"/>
      <c r="K56" s="6"/>
      <c r="L56" s="33">
        <f t="shared" si="3"/>
        <v>1734000</v>
      </c>
    </row>
    <row r="57" spans="1:12" ht="27.75" customHeight="1">
      <c r="A57" s="27">
        <v>6</v>
      </c>
      <c r="B57" s="295" t="s">
        <v>56</v>
      </c>
      <c r="C57" s="255"/>
      <c r="D57" s="255"/>
      <c r="E57" s="255"/>
      <c r="F57" s="255"/>
      <c r="G57" s="255"/>
      <c r="H57" s="255"/>
      <c r="I57" s="255"/>
      <c r="J57" s="256"/>
      <c r="K57" s="27"/>
      <c r="L57" s="7"/>
    </row>
    <row r="58" spans="1:12" ht="148.5" customHeight="1">
      <c r="A58" s="6">
        <v>24</v>
      </c>
      <c r="B58" s="6" t="s">
        <v>57</v>
      </c>
      <c r="C58" s="80">
        <v>1000000</v>
      </c>
      <c r="D58" s="80">
        <v>398500</v>
      </c>
      <c r="E58" s="80">
        <v>398500</v>
      </c>
      <c r="F58" s="94">
        <v>0</v>
      </c>
      <c r="G58" s="94">
        <v>0</v>
      </c>
      <c r="H58" s="37" t="s">
        <v>118</v>
      </c>
      <c r="I58" s="36">
        <f aca="true" t="shared" si="4" ref="I58:I65">D58/C58*100</f>
        <v>39.85</v>
      </c>
      <c r="J58" s="234" t="s">
        <v>139</v>
      </c>
      <c r="K58" s="235"/>
      <c r="L58" s="7">
        <f aca="true" t="shared" si="5" ref="L58:L65">C58-D58</f>
        <v>601500</v>
      </c>
    </row>
    <row r="59" spans="1:12" s="17" customFormat="1" ht="94.5" customHeight="1">
      <c r="A59" s="24">
        <v>25</v>
      </c>
      <c r="B59" s="24" t="s">
        <v>58</v>
      </c>
      <c r="C59" s="79">
        <v>303100</v>
      </c>
      <c r="D59" s="79">
        <v>0</v>
      </c>
      <c r="E59" s="79">
        <v>0</v>
      </c>
      <c r="F59" s="93">
        <v>0</v>
      </c>
      <c r="G59" s="93">
        <v>0</v>
      </c>
      <c r="H59" s="60" t="s">
        <v>18</v>
      </c>
      <c r="I59" s="36">
        <f t="shared" si="4"/>
        <v>0</v>
      </c>
      <c r="J59" s="91" t="s">
        <v>111</v>
      </c>
      <c r="K59" s="24"/>
      <c r="L59" s="34">
        <f t="shared" si="5"/>
        <v>303100</v>
      </c>
    </row>
    <row r="60" spans="1:12" s="17" customFormat="1" ht="85.5" customHeight="1">
      <c r="A60" s="24">
        <v>26</v>
      </c>
      <c r="B60" s="24" t="s">
        <v>82</v>
      </c>
      <c r="C60" s="79">
        <v>3471000</v>
      </c>
      <c r="D60" s="79">
        <v>0</v>
      </c>
      <c r="E60" s="79">
        <v>0</v>
      </c>
      <c r="F60" s="93">
        <v>0</v>
      </c>
      <c r="G60" s="93">
        <v>0</v>
      </c>
      <c r="H60" s="60" t="s">
        <v>128</v>
      </c>
      <c r="I60" s="36">
        <f t="shared" si="4"/>
        <v>0</v>
      </c>
      <c r="J60" s="91" t="s">
        <v>129</v>
      </c>
      <c r="K60" s="24"/>
      <c r="L60" s="34">
        <f t="shared" si="5"/>
        <v>3471000</v>
      </c>
    </row>
    <row r="61" spans="1:12" s="17" customFormat="1" ht="126.75" customHeight="1">
      <c r="A61" s="24">
        <v>28</v>
      </c>
      <c r="B61" s="24" t="s">
        <v>83</v>
      </c>
      <c r="C61" s="79">
        <v>50000</v>
      </c>
      <c r="D61" s="79">
        <v>0</v>
      </c>
      <c r="E61" s="79">
        <v>0</v>
      </c>
      <c r="F61" s="93">
        <v>0</v>
      </c>
      <c r="G61" s="93">
        <v>0</v>
      </c>
      <c r="H61" s="60" t="s">
        <v>117</v>
      </c>
      <c r="I61" s="36">
        <f t="shared" si="4"/>
        <v>0</v>
      </c>
      <c r="J61" s="27" t="s">
        <v>105</v>
      </c>
      <c r="K61" s="27"/>
      <c r="L61" s="34">
        <f t="shared" si="5"/>
        <v>50000</v>
      </c>
    </row>
    <row r="62" spans="1:12" s="17" customFormat="1" ht="101.25" customHeight="1">
      <c r="A62" s="24">
        <v>29</v>
      </c>
      <c r="B62" s="77" t="s">
        <v>84</v>
      </c>
      <c r="C62" s="79">
        <v>300000</v>
      </c>
      <c r="D62" s="79">
        <v>0</v>
      </c>
      <c r="E62" s="79">
        <v>0</v>
      </c>
      <c r="F62" s="93">
        <v>0</v>
      </c>
      <c r="G62" s="93">
        <v>0</v>
      </c>
      <c r="H62" s="60" t="s">
        <v>130</v>
      </c>
      <c r="I62" s="36">
        <f t="shared" si="4"/>
        <v>0</v>
      </c>
      <c r="J62" s="27" t="s">
        <v>106</v>
      </c>
      <c r="K62" s="27"/>
      <c r="L62" s="34">
        <f t="shared" si="5"/>
        <v>300000</v>
      </c>
    </row>
    <row r="63" spans="1:12" s="17" customFormat="1" ht="146.25" customHeight="1">
      <c r="A63" s="24">
        <v>31</v>
      </c>
      <c r="B63" s="77" t="s">
        <v>85</v>
      </c>
      <c r="C63" s="79">
        <v>200000</v>
      </c>
      <c r="D63" s="79">
        <v>0</v>
      </c>
      <c r="E63" s="79">
        <v>0</v>
      </c>
      <c r="F63" s="93">
        <v>0</v>
      </c>
      <c r="G63" s="93">
        <v>0</v>
      </c>
      <c r="H63" s="60" t="s">
        <v>131</v>
      </c>
      <c r="I63" s="36">
        <f t="shared" si="4"/>
        <v>0</v>
      </c>
      <c r="J63" s="27" t="s">
        <v>105</v>
      </c>
      <c r="K63" s="27"/>
      <c r="L63" s="34">
        <f t="shared" si="5"/>
        <v>200000</v>
      </c>
    </row>
    <row r="64" spans="1:12" ht="12.75" customHeight="1" hidden="1">
      <c r="A64" s="6">
        <v>40</v>
      </c>
      <c r="B64" s="35" t="s">
        <v>59</v>
      </c>
      <c r="C64" s="82"/>
      <c r="D64" s="82"/>
      <c r="E64" s="82"/>
      <c r="F64" s="82">
        <v>0</v>
      </c>
      <c r="G64" s="82">
        <v>0</v>
      </c>
      <c r="H64" s="37" t="s">
        <v>13</v>
      </c>
      <c r="I64" s="36" t="e">
        <f t="shared" si="4"/>
        <v>#DIV/0!</v>
      </c>
      <c r="J64" s="27"/>
      <c r="K64" s="27"/>
      <c r="L64" s="7">
        <f t="shared" si="5"/>
        <v>0</v>
      </c>
    </row>
    <row r="65" spans="1:12" ht="22.5" customHeight="1">
      <c r="A65" s="6"/>
      <c r="B65" s="30" t="s">
        <v>60</v>
      </c>
      <c r="C65" s="80">
        <f>C63+C62+C61+C60+C59+C58</f>
        <v>5324100</v>
      </c>
      <c r="D65" s="80">
        <f>SUM(D58:D64)</f>
        <v>398500</v>
      </c>
      <c r="E65" s="80">
        <f>SUM(E58:E64)</f>
        <v>398500</v>
      </c>
      <c r="F65" s="82">
        <v>0</v>
      </c>
      <c r="G65" s="82">
        <v>0</v>
      </c>
      <c r="H65" s="37"/>
      <c r="I65" s="31">
        <f t="shared" si="4"/>
        <v>7.484833117334386</v>
      </c>
      <c r="J65" s="6"/>
      <c r="K65" s="6"/>
      <c r="L65" s="33">
        <f t="shared" si="5"/>
        <v>4925600</v>
      </c>
    </row>
    <row r="66" spans="1:12" ht="27.75" customHeight="1">
      <c r="A66" s="27">
        <v>7</v>
      </c>
      <c r="B66" s="295" t="s">
        <v>61</v>
      </c>
      <c r="C66" s="255"/>
      <c r="D66" s="255"/>
      <c r="E66" s="255"/>
      <c r="F66" s="255"/>
      <c r="G66" s="255"/>
      <c r="H66" s="255"/>
      <c r="I66" s="255"/>
      <c r="J66" s="256"/>
      <c r="K66" s="38"/>
      <c r="L66" s="7"/>
    </row>
    <row r="67" spans="1:12" s="17" customFormat="1" ht="230.25" customHeight="1">
      <c r="A67" s="6">
        <v>33</v>
      </c>
      <c r="B67" s="6" t="s">
        <v>86</v>
      </c>
      <c r="C67" s="80">
        <v>2461340</v>
      </c>
      <c r="D67" s="80">
        <v>0</v>
      </c>
      <c r="E67" s="31">
        <v>0</v>
      </c>
      <c r="F67" s="36">
        <v>0</v>
      </c>
      <c r="G67" s="36">
        <v>0</v>
      </c>
      <c r="H67" s="60" t="s">
        <v>76</v>
      </c>
      <c r="I67" s="36">
        <f>D67/C67*100</f>
        <v>0</v>
      </c>
      <c r="J67" s="27" t="s">
        <v>132</v>
      </c>
      <c r="K67" s="6"/>
      <c r="L67" s="34">
        <f>C67-D67</f>
        <v>2461340</v>
      </c>
    </row>
    <row r="68" spans="1:12" s="17" customFormat="1" ht="70.5" customHeight="1">
      <c r="A68" s="6">
        <v>36</v>
      </c>
      <c r="B68" s="6" t="s">
        <v>87</v>
      </c>
      <c r="C68" s="80">
        <v>16965790</v>
      </c>
      <c r="D68" s="80">
        <v>179262</v>
      </c>
      <c r="E68" s="80">
        <v>46300</v>
      </c>
      <c r="F68" s="36">
        <v>0</v>
      </c>
      <c r="G68" s="36">
        <v>0</v>
      </c>
      <c r="H68" s="60" t="s">
        <v>133</v>
      </c>
      <c r="I68" s="36">
        <f>D68/C68*100</f>
        <v>1.0566086224101559</v>
      </c>
      <c r="J68" s="27" t="s">
        <v>138</v>
      </c>
      <c r="K68" s="6"/>
      <c r="L68" s="34">
        <f>C68-D68</f>
        <v>16786528</v>
      </c>
    </row>
    <row r="69" spans="1:12" s="17" customFormat="1" ht="134.25" customHeight="1">
      <c r="A69" s="6">
        <v>38</v>
      </c>
      <c r="B69" s="6" t="s">
        <v>62</v>
      </c>
      <c r="C69" s="80">
        <v>2100000</v>
      </c>
      <c r="D69" s="80">
        <v>250000</v>
      </c>
      <c r="E69" s="31">
        <v>0</v>
      </c>
      <c r="F69" s="36">
        <v>0</v>
      </c>
      <c r="G69" s="36">
        <v>0</v>
      </c>
      <c r="H69" s="60" t="s">
        <v>134</v>
      </c>
      <c r="I69" s="36">
        <f>D69/C69*100</f>
        <v>11.904761904761903</v>
      </c>
      <c r="J69" s="27" t="s">
        <v>107</v>
      </c>
      <c r="K69" s="6"/>
      <c r="L69" s="34">
        <f>C69-D69</f>
        <v>1850000</v>
      </c>
    </row>
    <row r="70" spans="1:12" ht="27" customHeight="1">
      <c r="A70" s="6"/>
      <c r="B70" s="30" t="s">
        <v>63</v>
      </c>
      <c r="C70" s="80">
        <f>C67+C68+C69</f>
        <v>21527130</v>
      </c>
      <c r="D70" s="31">
        <f>D67+D68+D69</f>
        <v>429262</v>
      </c>
      <c r="E70" s="31">
        <f>E67+E68+E69</f>
        <v>46300</v>
      </c>
      <c r="F70" s="36">
        <v>0</v>
      </c>
      <c r="G70" s="36">
        <v>0</v>
      </c>
      <c r="H70" s="36">
        <v>0</v>
      </c>
      <c r="I70" s="36">
        <f>D70/C70*100</f>
        <v>1.994051227451128</v>
      </c>
      <c r="J70" s="6"/>
      <c r="K70" s="6"/>
      <c r="L70" s="33">
        <f>C70-D70</f>
        <v>21097868</v>
      </c>
    </row>
    <row r="71" spans="1:12" ht="54" customHeight="1">
      <c r="A71" s="86">
        <v>8</v>
      </c>
      <c r="B71" s="244" t="s">
        <v>88</v>
      </c>
      <c r="C71" s="245"/>
      <c r="D71" s="245"/>
      <c r="E71" s="245"/>
      <c r="F71" s="245"/>
      <c r="G71" s="245"/>
      <c r="H71" s="245"/>
      <c r="I71" s="245"/>
      <c r="J71" s="233"/>
      <c r="K71" s="6"/>
      <c r="L71" s="34"/>
    </row>
    <row r="72" spans="1:12" ht="271.5" customHeight="1">
      <c r="A72" s="6">
        <v>39</v>
      </c>
      <c r="B72" s="29" t="s">
        <v>136</v>
      </c>
      <c r="C72" s="80">
        <v>44578370</v>
      </c>
      <c r="D72" s="80">
        <v>9606744.95</v>
      </c>
      <c r="E72" s="80">
        <v>5688289.2</v>
      </c>
      <c r="F72" s="36">
        <v>0</v>
      </c>
      <c r="G72" s="36">
        <v>0</v>
      </c>
      <c r="H72" s="31"/>
      <c r="I72" s="31">
        <f>(D72/C72)*100</f>
        <v>21.550238265777775</v>
      </c>
      <c r="J72" s="27" t="s">
        <v>106</v>
      </c>
      <c r="K72" s="6"/>
      <c r="L72" s="34">
        <f>C72-D72</f>
        <v>34971625.05</v>
      </c>
    </row>
    <row r="73" spans="1:12" ht="171" customHeight="1">
      <c r="A73" s="6">
        <v>40</v>
      </c>
      <c r="B73" s="29" t="s">
        <v>90</v>
      </c>
      <c r="C73" s="80">
        <v>43215330</v>
      </c>
      <c r="D73" s="80">
        <v>10114849.46</v>
      </c>
      <c r="E73" s="80">
        <v>6402205.31</v>
      </c>
      <c r="F73" s="36">
        <v>0</v>
      </c>
      <c r="G73" s="36">
        <v>0</v>
      </c>
      <c r="H73" s="31"/>
      <c r="I73" s="31">
        <f>(D73/C73)*100</f>
        <v>23.405697607770207</v>
      </c>
      <c r="J73" s="27" t="s">
        <v>113</v>
      </c>
      <c r="K73" s="6"/>
      <c r="L73" s="34">
        <f aca="true" t="shared" si="6" ref="L73:L82">C73-D73</f>
        <v>33100480.54</v>
      </c>
    </row>
    <row r="74" spans="1:12" ht="141" customHeight="1">
      <c r="A74" s="6">
        <v>41</v>
      </c>
      <c r="B74" s="29" t="s">
        <v>91</v>
      </c>
      <c r="C74" s="80">
        <v>37439270</v>
      </c>
      <c r="D74" s="80">
        <v>6626370.25</v>
      </c>
      <c r="E74" s="80">
        <v>3915880.39</v>
      </c>
      <c r="F74" s="36">
        <v>0</v>
      </c>
      <c r="G74" s="36">
        <v>0</v>
      </c>
      <c r="H74" s="31"/>
      <c r="I74" s="31">
        <f>(D74/C74)*100</f>
        <v>17.698983580609344</v>
      </c>
      <c r="J74" s="91" t="s">
        <v>112</v>
      </c>
      <c r="K74" s="6"/>
      <c r="L74" s="34">
        <f t="shared" si="6"/>
        <v>30812899.75</v>
      </c>
    </row>
    <row r="75" spans="1:12" ht="96" customHeight="1">
      <c r="A75" s="6">
        <v>42</v>
      </c>
      <c r="B75" s="29" t="s">
        <v>92</v>
      </c>
      <c r="C75" s="80">
        <v>5696100</v>
      </c>
      <c r="D75" s="80">
        <v>1366750.3</v>
      </c>
      <c r="E75" s="80">
        <v>958757.3</v>
      </c>
      <c r="F75" s="36">
        <v>0</v>
      </c>
      <c r="G75" s="36">
        <v>0</v>
      </c>
      <c r="H75" s="31"/>
      <c r="I75" s="31">
        <f aca="true" t="shared" si="7" ref="I75:I83">(D75/C75)*100</f>
        <v>23.994492723091238</v>
      </c>
      <c r="J75" s="27" t="s">
        <v>105</v>
      </c>
      <c r="K75" s="6"/>
      <c r="L75" s="34">
        <f t="shared" si="6"/>
        <v>4329349.7</v>
      </c>
    </row>
    <row r="76" spans="1:12" ht="150" customHeight="1">
      <c r="A76" s="6">
        <v>43</v>
      </c>
      <c r="B76" s="29" t="s">
        <v>93</v>
      </c>
      <c r="C76" s="80">
        <v>102818520</v>
      </c>
      <c r="D76" s="80">
        <f>1945561+1620608.46+1872660+7436432.29+7785324.66</f>
        <v>20660586.41</v>
      </c>
      <c r="E76" s="80">
        <f>1945561+1620608.46+1872660+7436432.29</f>
        <v>12875261.75</v>
      </c>
      <c r="F76" s="36">
        <v>0</v>
      </c>
      <c r="G76" s="36">
        <v>0</v>
      </c>
      <c r="H76" s="31"/>
      <c r="I76" s="31">
        <f t="shared" si="7"/>
        <v>20.094226614038018</v>
      </c>
      <c r="J76" s="27" t="s">
        <v>114</v>
      </c>
      <c r="K76" s="6"/>
      <c r="L76" s="34">
        <f t="shared" si="6"/>
        <v>82157933.59</v>
      </c>
    </row>
    <row r="77" spans="1:12" ht="153" customHeight="1">
      <c r="A77" s="6">
        <v>44</v>
      </c>
      <c r="B77" s="29" t="s">
        <v>101</v>
      </c>
      <c r="C77" s="80">
        <v>10743790</v>
      </c>
      <c r="D77" s="80">
        <f>274132+242159.88+203200+474665.89</f>
        <v>1194157.77</v>
      </c>
      <c r="E77" s="80">
        <f>274132+242159.88+203200+474665.89</f>
        <v>1194157.77</v>
      </c>
      <c r="F77" s="36">
        <v>0</v>
      </c>
      <c r="G77" s="36">
        <v>0</v>
      </c>
      <c r="H77" s="31"/>
      <c r="I77" s="31">
        <f t="shared" si="7"/>
        <v>11.114865145353734</v>
      </c>
      <c r="J77" s="27" t="s">
        <v>114</v>
      </c>
      <c r="K77" s="6"/>
      <c r="L77" s="34" t="e">
        <f>C77-#REF!</f>
        <v>#REF!</v>
      </c>
    </row>
    <row r="78" spans="1:12" ht="136.5" customHeight="1">
      <c r="A78" s="6">
        <v>45</v>
      </c>
      <c r="B78" s="29" t="s">
        <v>94</v>
      </c>
      <c r="C78" s="80">
        <v>4839100</v>
      </c>
      <c r="D78" s="95">
        <v>674806.69</v>
      </c>
      <c r="E78" s="96">
        <v>674807.69</v>
      </c>
      <c r="F78" s="36">
        <v>0</v>
      </c>
      <c r="G78" s="36">
        <v>0</v>
      </c>
      <c r="H78" s="31"/>
      <c r="I78" s="31">
        <f t="shared" si="7"/>
        <v>13.9448800396768</v>
      </c>
      <c r="J78" s="27" t="s">
        <v>107</v>
      </c>
      <c r="K78" s="6"/>
      <c r="L78" s="34">
        <f>C78-D77</f>
        <v>3644942.23</v>
      </c>
    </row>
    <row r="79" spans="1:12" ht="27" customHeight="1">
      <c r="A79" s="6"/>
      <c r="B79" s="30" t="s">
        <v>95</v>
      </c>
      <c r="C79" s="80">
        <f>C78+C77+C76+C75+C74+C73+C72</f>
        <v>249330480</v>
      </c>
      <c r="D79" s="80">
        <f>D78+D77+D76+D75+D74+D73+D72</f>
        <v>50244265.83</v>
      </c>
      <c r="E79" s="80">
        <f>E78+E77+E76+E75+E74+E73+E72</f>
        <v>31709359.41</v>
      </c>
      <c r="F79" s="80">
        <f>F78+F77+F76+F75+F74+F73+F72</f>
        <v>0</v>
      </c>
      <c r="G79" s="80">
        <f>G78+G77+G76+G75+G74+G73+G72</f>
        <v>0</v>
      </c>
      <c r="H79" s="31"/>
      <c r="I79" s="31">
        <f t="shared" si="7"/>
        <v>20.151674127447233</v>
      </c>
      <c r="J79" s="6"/>
      <c r="K79" s="6"/>
      <c r="L79" s="25">
        <f t="shared" si="6"/>
        <v>199086214.17000002</v>
      </c>
    </row>
    <row r="80" spans="1:12" ht="27" customHeight="1">
      <c r="A80" s="27">
        <v>9</v>
      </c>
      <c r="B80" s="244" t="s">
        <v>96</v>
      </c>
      <c r="C80" s="245"/>
      <c r="D80" s="245"/>
      <c r="E80" s="245"/>
      <c r="F80" s="245"/>
      <c r="G80" s="245"/>
      <c r="H80" s="245"/>
      <c r="I80" s="245"/>
      <c r="J80" s="233"/>
      <c r="K80" s="6"/>
      <c r="L80" s="34"/>
    </row>
    <row r="81" spans="1:12" ht="118.5" customHeight="1">
      <c r="A81" s="6">
        <v>46</v>
      </c>
      <c r="B81" s="29" t="s">
        <v>97</v>
      </c>
      <c r="C81" s="80">
        <v>6949250</v>
      </c>
      <c r="D81" s="80">
        <v>1518113.51</v>
      </c>
      <c r="E81" s="80">
        <v>1250151.32</v>
      </c>
      <c r="F81" s="36">
        <v>0</v>
      </c>
      <c r="G81" s="36">
        <v>0</v>
      </c>
      <c r="H81" s="36"/>
      <c r="I81" s="31">
        <f t="shared" si="7"/>
        <v>21.845717307623126</v>
      </c>
      <c r="J81" s="27" t="s">
        <v>110</v>
      </c>
      <c r="K81" s="6"/>
      <c r="L81" s="34">
        <f t="shared" si="6"/>
        <v>5431136.49</v>
      </c>
    </row>
    <row r="82" spans="1:12" ht="27" customHeight="1">
      <c r="A82" s="6"/>
      <c r="B82" s="30" t="s">
        <v>98</v>
      </c>
      <c r="C82" s="80">
        <f>C81</f>
        <v>6949250</v>
      </c>
      <c r="D82" s="80">
        <f>D81</f>
        <v>1518113.51</v>
      </c>
      <c r="E82" s="80">
        <f>E81</f>
        <v>1250151.32</v>
      </c>
      <c r="F82" s="80">
        <f>F81</f>
        <v>0</v>
      </c>
      <c r="G82" s="80">
        <f>G81</f>
        <v>0</v>
      </c>
      <c r="H82" s="36"/>
      <c r="I82" s="31">
        <f t="shared" si="7"/>
        <v>21.845717307623126</v>
      </c>
      <c r="J82" s="6"/>
      <c r="K82" s="6"/>
      <c r="L82" s="34">
        <f t="shared" si="6"/>
        <v>5431136.49</v>
      </c>
    </row>
    <row r="83" spans="1:12" ht="26.25" customHeight="1">
      <c r="A83" s="6"/>
      <c r="B83" s="27" t="s">
        <v>64</v>
      </c>
      <c r="C83" s="80">
        <f>C82+C79+C70+C65+C56+C46+C38+C32+C27</f>
        <v>296580960</v>
      </c>
      <c r="D83" s="80">
        <f>D82+D79+D70+D65+D56+D46+D38+D32+D27</f>
        <v>54085976.879999995</v>
      </c>
      <c r="E83" s="80">
        <f>E82+E79+E70+E65+E56+E46+E38+E32+E27</f>
        <v>34498433.620000005</v>
      </c>
      <c r="F83" s="80">
        <f>F82+F79+F70+F65+F56+F46+F38+F32+F27</f>
        <v>0</v>
      </c>
      <c r="G83" s="80">
        <f>G82+G79+G70+G65+G56+G46+G38+G32+G27</f>
        <v>0</v>
      </c>
      <c r="H83" s="31">
        <v>0</v>
      </c>
      <c r="I83" s="31">
        <f t="shared" si="7"/>
        <v>18.23649666519388</v>
      </c>
      <c r="J83" s="39"/>
      <c r="K83" s="39"/>
      <c r="L83" s="33">
        <f>C83-D83</f>
        <v>242494983.12</v>
      </c>
    </row>
    <row r="84" spans="1:12" ht="16.5" hidden="1">
      <c r="A84" s="2"/>
      <c r="B84" s="2"/>
      <c r="C84" s="2"/>
      <c r="D84" s="2"/>
      <c r="E84" s="2"/>
      <c r="F84" s="2"/>
      <c r="G84" s="2"/>
      <c r="H84" s="2"/>
      <c r="I84" s="33" t="e">
        <f>D84/C84*100</f>
        <v>#DIV/0!</v>
      </c>
      <c r="J84" s="40"/>
      <c r="K84" s="40"/>
      <c r="L84" s="2"/>
    </row>
    <row r="85" spans="1:12" ht="16.5">
      <c r="A85" s="2"/>
      <c r="B85" s="2"/>
      <c r="C85" s="2"/>
      <c r="D85" s="2"/>
      <c r="E85" s="2"/>
      <c r="F85" s="2"/>
      <c r="G85" s="2"/>
      <c r="H85" s="2"/>
      <c r="I85" s="41"/>
      <c r="J85" s="40"/>
      <c r="K85" s="40"/>
      <c r="L85" s="2"/>
    </row>
    <row r="86" spans="1:12" ht="37.5" customHeight="1">
      <c r="A86" s="2"/>
      <c r="B86" s="2"/>
      <c r="C86" s="2"/>
      <c r="D86" s="2"/>
      <c r="E86" s="2"/>
      <c r="F86" s="2"/>
      <c r="G86" s="2"/>
      <c r="H86" s="2"/>
      <c r="I86" s="41"/>
      <c r="J86" s="42"/>
      <c r="K86" s="42"/>
      <c r="L86" s="42"/>
    </row>
    <row r="87" spans="1:12" ht="145.5" customHeight="1">
      <c r="A87" s="306" t="s">
        <v>99</v>
      </c>
      <c r="B87" s="306"/>
      <c r="C87" s="306"/>
      <c r="D87" s="306"/>
      <c r="E87" s="88"/>
      <c r="F87" s="88"/>
      <c r="G87" s="88"/>
      <c r="H87" s="88"/>
      <c r="I87" s="88"/>
      <c r="J87" s="89" t="s">
        <v>108</v>
      </c>
      <c r="K87" s="88"/>
      <c r="L87" s="88"/>
    </row>
    <row r="88" spans="1:12" ht="6" customHeight="1" hidden="1">
      <c r="A88" s="307"/>
      <c r="B88" s="307"/>
      <c r="C88" s="2"/>
      <c r="D88" s="43"/>
      <c r="E88" s="2"/>
      <c r="F88" s="2"/>
      <c r="G88" s="2"/>
      <c r="H88" s="43"/>
      <c r="I88" s="41"/>
      <c r="J88" s="40"/>
      <c r="K88" s="40"/>
      <c r="L88" s="2"/>
    </row>
    <row r="89" spans="1:12" ht="18" customHeight="1" hidden="1">
      <c r="A89" s="308"/>
      <c r="B89" s="308"/>
      <c r="C89" s="44"/>
      <c r="D89" s="44"/>
      <c r="E89" s="44"/>
      <c r="F89" s="44"/>
      <c r="G89" s="44"/>
      <c r="H89" s="309"/>
      <c r="I89" s="309"/>
      <c r="J89" s="309"/>
      <c r="K89" s="309"/>
      <c r="L89" s="309"/>
    </row>
    <row r="90" spans="1:12" ht="71.25" customHeight="1">
      <c r="A90" s="306" t="s">
        <v>65</v>
      </c>
      <c r="B90" s="306"/>
      <c r="C90" s="306"/>
      <c r="D90" s="306"/>
      <c r="E90" s="84"/>
      <c r="F90" s="84"/>
      <c r="G90" s="84"/>
      <c r="H90" s="84"/>
      <c r="I90" s="84"/>
      <c r="J90" s="89" t="s">
        <v>109</v>
      </c>
      <c r="K90" s="84"/>
      <c r="L90" s="84"/>
    </row>
    <row r="91" spans="1:12" ht="24" customHeight="1">
      <c r="A91" s="45" t="s">
        <v>66</v>
      </c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3"/>
    </row>
    <row r="92" spans="1:12" ht="24" customHeight="1">
      <c r="A92" s="305" t="s">
        <v>100</v>
      </c>
      <c r="B92" s="305"/>
      <c r="C92" s="47"/>
      <c r="D92" s="47"/>
      <c r="E92" s="47"/>
      <c r="F92" s="47"/>
      <c r="G92" s="47"/>
      <c r="H92" s="47"/>
      <c r="I92" s="47"/>
      <c r="J92" s="48"/>
      <c r="K92" s="48"/>
      <c r="L92" s="3"/>
    </row>
    <row r="93" spans="1:12" ht="29.25" customHeight="1">
      <c r="A93" s="305" t="s">
        <v>67</v>
      </c>
      <c r="B93" s="305"/>
      <c r="C93" s="47"/>
      <c r="D93" s="47"/>
      <c r="E93" s="311"/>
      <c r="F93" s="311"/>
      <c r="G93" s="311"/>
      <c r="H93" s="311"/>
      <c r="I93" s="311"/>
      <c r="J93" s="48"/>
      <c r="K93" s="48"/>
      <c r="L93" s="3"/>
    </row>
    <row r="94" spans="1:12" ht="12.75">
      <c r="A94" s="312"/>
      <c r="B94" s="312"/>
      <c r="L94" s="3"/>
    </row>
    <row r="95" spans="1:12" ht="20.25" customHeight="1">
      <c r="A95" s="312"/>
      <c r="B95" s="312"/>
      <c r="L95" s="3"/>
    </row>
    <row r="96" spans="1:12" ht="38.25" customHeight="1">
      <c r="A96" s="313" t="s">
        <v>68</v>
      </c>
      <c r="B96" s="313"/>
      <c r="L96" s="3"/>
    </row>
    <row r="97" spans="1:12" ht="15">
      <c r="A97" s="314"/>
      <c r="B97" s="314"/>
      <c r="L97" s="3"/>
    </row>
    <row r="98" spans="1:12" ht="12.75">
      <c r="A98" s="310"/>
      <c r="B98" s="310"/>
      <c r="L98" s="3"/>
    </row>
    <row r="104" ht="12.75">
      <c r="B104" s="28"/>
    </row>
  </sheetData>
  <sheetProtection/>
  <mergeCells count="105">
    <mergeCell ref="A1:J1"/>
    <mergeCell ref="A3:A5"/>
    <mergeCell ref="B3:B5"/>
    <mergeCell ref="C3:C5"/>
    <mergeCell ref="D3:D5"/>
    <mergeCell ref="E3:G3"/>
    <mergeCell ref="H3:H5"/>
    <mergeCell ref="I3:I5"/>
    <mergeCell ref="J3:K5"/>
    <mergeCell ref="F13:F14"/>
    <mergeCell ref="G13:G14"/>
    <mergeCell ref="H13:H14"/>
    <mergeCell ref="I13:I14"/>
    <mergeCell ref="L3:L5"/>
    <mergeCell ref="E4:G4"/>
    <mergeCell ref="A6:L6"/>
    <mergeCell ref="B7:J7"/>
    <mergeCell ref="G8:G9"/>
    <mergeCell ref="H8:H9"/>
    <mergeCell ref="A8:A9"/>
    <mergeCell ref="B8:B9"/>
    <mergeCell ref="C8:C9"/>
    <mergeCell ref="D8:D9"/>
    <mergeCell ref="J8:J9"/>
    <mergeCell ref="J13:J14"/>
    <mergeCell ref="L13:L14"/>
    <mergeCell ref="A13:A14"/>
    <mergeCell ref="B13:B14"/>
    <mergeCell ref="C13:C14"/>
    <mergeCell ref="D13:D14"/>
    <mergeCell ref="E13:E14"/>
    <mergeCell ref="E8:E9"/>
    <mergeCell ref="F8:F9"/>
    <mergeCell ref="A15:A16"/>
    <mergeCell ref="B15:B16"/>
    <mergeCell ref="C15:C16"/>
    <mergeCell ref="D15:D16"/>
    <mergeCell ref="E15:E16"/>
    <mergeCell ref="F15:F16"/>
    <mergeCell ref="L17:L21"/>
    <mergeCell ref="G15:G16"/>
    <mergeCell ref="H15:H16"/>
    <mergeCell ref="I15:I16"/>
    <mergeCell ref="J15:J16"/>
    <mergeCell ref="L15:L16"/>
    <mergeCell ref="E17:E21"/>
    <mergeCell ref="B34:J34"/>
    <mergeCell ref="A17:A21"/>
    <mergeCell ref="B17:B21"/>
    <mergeCell ref="C17:C21"/>
    <mergeCell ref="D17:D21"/>
    <mergeCell ref="B35:H35"/>
    <mergeCell ref="B39:J39"/>
    <mergeCell ref="F17:F21"/>
    <mergeCell ref="G17:G21"/>
    <mergeCell ref="H17:H21"/>
    <mergeCell ref="I17:I21"/>
    <mergeCell ref="J17:J21"/>
    <mergeCell ref="A28:J28"/>
    <mergeCell ref="J29:K29"/>
    <mergeCell ref="J30:K30"/>
    <mergeCell ref="B47:J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L48:L50"/>
    <mergeCell ref="A51:A52"/>
    <mergeCell ref="B51:B52"/>
    <mergeCell ref="C51:C52"/>
    <mergeCell ref="D51:D52"/>
    <mergeCell ref="E51:E52"/>
    <mergeCell ref="F51:F52"/>
    <mergeCell ref="G51:G52"/>
    <mergeCell ref="H51:H52"/>
    <mergeCell ref="B57:J57"/>
    <mergeCell ref="J58:K58"/>
    <mergeCell ref="B66:J66"/>
    <mergeCell ref="B71:J71"/>
    <mergeCell ref="A96:B96"/>
    <mergeCell ref="A97:B97"/>
    <mergeCell ref="L51:L52"/>
    <mergeCell ref="J53:K53"/>
    <mergeCell ref="J54:K54"/>
    <mergeCell ref="J55:K55"/>
    <mergeCell ref="B80:J80"/>
    <mergeCell ref="A87:D87"/>
    <mergeCell ref="I51:I52"/>
    <mergeCell ref="J51:K52"/>
    <mergeCell ref="A98:B98"/>
    <mergeCell ref="A88:B88"/>
    <mergeCell ref="A89:B89"/>
    <mergeCell ref="H89:L89"/>
    <mergeCell ref="A90:D90"/>
    <mergeCell ref="A92:B92"/>
    <mergeCell ref="A93:B93"/>
    <mergeCell ref="E93:I93"/>
    <mergeCell ref="A94:B94"/>
    <mergeCell ref="A95:B95"/>
  </mergeCells>
  <printOptions/>
  <pageMargins left="0" right="0" top="0.7480314960629921" bottom="0.7480314960629921" header="0.31496062992125984" footer="0.31496062992125984"/>
  <pageSetup fitToHeight="14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L103"/>
  <sheetViews>
    <sheetView zoomScale="50" zoomScaleNormal="50" zoomScalePageLayoutView="0" workbookViewId="0" topLeftCell="A1">
      <pane xSplit="2" ySplit="5" topLeftCell="C7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77" sqref="E77"/>
    </sheetView>
  </sheetViews>
  <sheetFormatPr defaultColWidth="9.140625" defaultRowHeight="15"/>
  <cols>
    <col min="1" max="1" width="6.00390625" style="3" customWidth="1"/>
    <col min="2" max="2" width="44.8515625" style="3" customWidth="1"/>
    <col min="3" max="3" width="23.28125" style="3" customWidth="1"/>
    <col min="4" max="4" width="22.7109375" style="3" customWidth="1"/>
    <col min="5" max="5" width="21.8515625" style="3" customWidth="1"/>
    <col min="6" max="6" width="18.57421875" style="3" customWidth="1"/>
    <col min="7" max="7" width="16.57421875" style="3" customWidth="1"/>
    <col min="8" max="8" width="170.28125" style="49" customWidth="1"/>
    <col min="9" max="9" width="11.00390625" style="49" hidden="1" customWidth="1"/>
    <col min="10" max="10" width="18.57421875" style="50" customWidth="1"/>
    <col min="11" max="11" width="35.00390625" style="3" customWidth="1"/>
    <col min="12" max="254" width="9.140625" style="3" customWidth="1"/>
    <col min="255" max="255" width="8.00390625" style="3" customWidth="1"/>
    <col min="256" max="16384" width="50.8515625" style="3" customWidth="1"/>
  </cols>
  <sheetData>
    <row r="1" spans="1:10" ht="30.75" customHeight="1">
      <c r="A1" s="267" t="s">
        <v>143</v>
      </c>
      <c r="B1" s="267"/>
      <c r="C1" s="267"/>
      <c r="D1" s="267"/>
      <c r="E1" s="267"/>
      <c r="F1" s="267"/>
      <c r="G1" s="267"/>
      <c r="H1" s="267"/>
      <c r="I1" s="1"/>
      <c r="J1" s="2"/>
    </row>
    <row r="2" spans="1:11" ht="24" customHeight="1">
      <c r="A2" s="268" t="s">
        <v>0</v>
      </c>
      <c r="B2" s="268" t="s">
        <v>1</v>
      </c>
      <c r="C2" s="268" t="s">
        <v>70</v>
      </c>
      <c r="D2" s="268" t="s">
        <v>2</v>
      </c>
      <c r="E2" s="268" t="s">
        <v>3</v>
      </c>
      <c r="F2" s="268" t="s">
        <v>4</v>
      </c>
      <c r="G2" s="268" t="s">
        <v>71</v>
      </c>
      <c r="H2" s="274" t="s">
        <v>5</v>
      </c>
      <c r="I2" s="275"/>
      <c r="J2" s="292" t="s">
        <v>170</v>
      </c>
      <c r="K2" s="315" t="s">
        <v>171</v>
      </c>
    </row>
    <row r="3" spans="1:11" ht="38.25" customHeight="1">
      <c r="A3" s="269"/>
      <c r="B3" s="269"/>
      <c r="C3" s="269"/>
      <c r="D3" s="269"/>
      <c r="E3" s="269"/>
      <c r="F3" s="269"/>
      <c r="G3" s="269"/>
      <c r="H3" s="276"/>
      <c r="I3" s="277"/>
      <c r="J3" s="293"/>
      <c r="K3" s="316"/>
    </row>
    <row r="4" spans="1:11" ht="12.75" customHeight="1" hidden="1">
      <c r="A4" s="270"/>
      <c r="B4" s="270"/>
      <c r="C4" s="270"/>
      <c r="D4" s="270"/>
      <c r="E4" s="270"/>
      <c r="F4" s="270"/>
      <c r="G4" s="270"/>
      <c r="H4" s="278"/>
      <c r="I4" s="279"/>
      <c r="J4" s="294"/>
      <c r="K4" s="316"/>
    </row>
    <row r="5" spans="1:11" ht="34.5" customHeight="1">
      <c r="A5" s="295"/>
      <c r="B5" s="255"/>
      <c r="C5" s="255"/>
      <c r="D5" s="255"/>
      <c r="E5" s="255"/>
      <c r="F5" s="255"/>
      <c r="G5" s="255"/>
      <c r="H5" s="255"/>
      <c r="I5" s="255"/>
      <c r="J5" s="255"/>
      <c r="K5" s="256"/>
    </row>
    <row r="6" spans="1:11" ht="42" customHeight="1">
      <c r="A6" s="30" t="s">
        <v>11</v>
      </c>
      <c r="B6" s="257" t="s">
        <v>12</v>
      </c>
      <c r="C6" s="258"/>
      <c r="D6" s="258"/>
      <c r="E6" s="258"/>
      <c r="F6" s="258"/>
      <c r="G6" s="258"/>
      <c r="H6" s="258"/>
      <c r="I6" s="258"/>
      <c r="J6" s="258"/>
      <c r="K6" s="259"/>
    </row>
    <row r="7" spans="1:11" ht="407.25" customHeight="1" hidden="1">
      <c r="A7" s="280">
        <v>6</v>
      </c>
      <c r="B7" s="282"/>
      <c r="C7" s="282">
        <v>6000</v>
      </c>
      <c r="D7" s="282"/>
      <c r="E7" s="282"/>
      <c r="F7" s="284" t="s">
        <v>13</v>
      </c>
      <c r="G7" s="51"/>
      <c r="H7" s="285"/>
      <c r="I7" s="8"/>
      <c r="J7" s="9">
        <f>C7-D7</f>
        <v>6000</v>
      </c>
      <c r="K7" s="97"/>
    </row>
    <row r="8" spans="1:11" ht="60.75" customHeight="1" hidden="1">
      <c r="A8" s="281"/>
      <c r="B8" s="281"/>
      <c r="C8" s="281"/>
      <c r="D8" s="283"/>
      <c r="E8" s="281"/>
      <c r="F8" s="281"/>
      <c r="G8" s="52"/>
      <c r="H8" s="286"/>
      <c r="I8" s="10"/>
      <c r="J8" s="11"/>
      <c r="K8" s="97"/>
    </row>
    <row r="9" spans="1:11" ht="17.25" customHeight="1" hidden="1">
      <c r="A9" s="53"/>
      <c r="B9" s="29"/>
      <c r="C9" s="23"/>
      <c r="D9" s="23"/>
      <c r="E9" s="23"/>
      <c r="F9" s="54"/>
      <c r="G9" s="23"/>
      <c r="H9" s="6"/>
      <c r="I9" s="6"/>
      <c r="J9" s="7"/>
      <c r="K9" s="97"/>
    </row>
    <row r="10" spans="1:11" ht="51.75" customHeight="1" hidden="1">
      <c r="A10" s="55"/>
      <c r="B10" s="56"/>
      <c r="C10" s="51"/>
      <c r="D10" s="51"/>
      <c r="E10" s="51"/>
      <c r="F10" s="57"/>
      <c r="G10" s="51"/>
      <c r="H10" s="12"/>
      <c r="I10" s="12"/>
      <c r="J10" s="9"/>
      <c r="K10" s="97"/>
    </row>
    <row r="11" spans="1:11" ht="51.75" customHeight="1" hidden="1">
      <c r="A11" s="55"/>
      <c r="B11" s="56"/>
      <c r="C11" s="51"/>
      <c r="D11" s="51"/>
      <c r="E11" s="51"/>
      <c r="F11" s="57"/>
      <c r="G11" s="51"/>
      <c r="H11" s="12"/>
      <c r="I11" s="12"/>
      <c r="J11" s="9"/>
      <c r="K11" s="97"/>
    </row>
    <row r="12" spans="1:11" ht="396" customHeight="1" hidden="1">
      <c r="A12" s="280"/>
      <c r="B12" s="282"/>
      <c r="C12" s="282"/>
      <c r="D12" s="282"/>
      <c r="E12" s="282"/>
      <c r="F12" s="284"/>
      <c r="G12" s="282"/>
      <c r="H12" s="287"/>
      <c r="I12" s="13"/>
      <c r="J12" s="289"/>
      <c r="K12" s="97"/>
    </row>
    <row r="13" spans="1:11" ht="52.5" customHeight="1" hidden="1">
      <c r="A13" s="281"/>
      <c r="B13" s="283"/>
      <c r="C13" s="283"/>
      <c r="D13" s="283"/>
      <c r="E13" s="283"/>
      <c r="F13" s="291"/>
      <c r="G13" s="283"/>
      <c r="H13" s="288"/>
      <c r="I13" s="14"/>
      <c r="J13" s="290"/>
      <c r="K13" s="97"/>
    </row>
    <row r="14" spans="1:11" ht="369.75" customHeight="1" hidden="1">
      <c r="A14" s="280"/>
      <c r="B14" s="282"/>
      <c r="C14" s="282"/>
      <c r="D14" s="282"/>
      <c r="E14" s="282"/>
      <c r="F14" s="284"/>
      <c r="G14" s="282"/>
      <c r="H14" s="287"/>
      <c r="I14" s="13"/>
      <c r="J14" s="289"/>
      <c r="K14" s="97"/>
    </row>
    <row r="15" spans="1:11" ht="144" customHeight="1" hidden="1">
      <c r="A15" s="243"/>
      <c r="B15" s="283"/>
      <c r="C15" s="283"/>
      <c r="D15" s="283"/>
      <c r="E15" s="283"/>
      <c r="F15" s="291"/>
      <c r="G15" s="283"/>
      <c r="H15" s="288"/>
      <c r="I15" s="14"/>
      <c r="J15" s="290"/>
      <c r="K15" s="97"/>
    </row>
    <row r="16" spans="1:11" ht="144" customHeight="1">
      <c r="A16" s="266">
        <v>1</v>
      </c>
      <c r="B16" s="248" t="s">
        <v>137</v>
      </c>
      <c r="C16" s="251">
        <v>7737000</v>
      </c>
      <c r="D16" s="251">
        <f>9198+200830+5000+473440.98+103315+218468.93+68630+257866+30000</f>
        <v>1366748.91</v>
      </c>
      <c r="E16" s="251">
        <f>257866+68630+218468.93+103315+30000+473440.98+5000+163706.35+37123.65+9198</f>
        <v>1366748.91</v>
      </c>
      <c r="F16" s="284" t="s">
        <v>72</v>
      </c>
      <c r="G16" s="282">
        <v>0</v>
      </c>
      <c r="H16" s="261" t="s">
        <v>164</v>
      </c>
      <c r="I16" s="15"/>
      <c r="J16" s="289">
        <f>C16-D16</f>
        <v>6370251.09</v>
      </c>
      <c r="K16" s="317" t="s">
        <v>179</v>
      </c>
    </row>
    <row r="17" spans="1:11" ht="144" customHeight="1">
      <c r="A17" s="246"/>
      <c r="B17" s="249"/>
      <c r="C17" s="252"/>
      <c r="D17" s="252"/>
      <c r="E17" s="252"/>
      <c r="F17" s="265"/>
      <c r="G17" s="264"/>
      <c r="H17" s="262"/>
      <c r="I17" s="15"/>
      <c r="J17" s="260"/>
      <c r="K17" s="318"/>
    </row>
    <row r="18" spans="1:11" s="17" customFormat="1" ht="254.25" customHeight="1">
      <c r="A18" s="246"/>
      <c r="B18" s="249"/>
      <c r="C18" s="252"/>
      <c r="D18" s="252"/>
      <c r="E18" s="252"/>
      <c r="F18" s="265"/>
      <c r="G18" s="264"/>
      <c r="H18" s="262"/>
      <c r="I18" s="16"/>
      <c r="J18" s="260"/>
      <c r="K18" s="319"/>
    </row>
    <row r="19" spans="1:11" s="17" customFormat="1" ht="138" customHeight="1" hidden="1">
      <c r="A19" s="246"/>
      <c r="B19" s="249"/>
      <c r="C19" s="252"/>
      <c r="D19" s="252"/>
      <c r="E19" s="252"/>
      <c r="F19" s="265"/>
      <c r="G19" s="264"/>
      <c r="H19" s="262"/>
      <c r="I19" s="18"/>
      <c r="J19" s="260"/>
      <c r="K19" s="98"/>
    </row>
    <row r="20" spans="1:11" s="17" customFormat="1" ht="409.5" customHeight="1" hidden="1">
      <c r="A20" s="247"/>
      <c r="B20" s="250"/>
      <c r="C20" s="253"/>
      <c r="D20" s="253"/>
      <c r="E20" s="253"/>
      <c r="F20" s="291"/>
      <c r="G20" s="283"/>
      <c r="H20" s="263"/>
      <c r="I20" s="18"/>
      <c r="J20" s="290"/>
      <c r="K20" s="98"/>
    </row>
    <row r="21" spans="1:11" ht="124.5" customHeight="1">
      <c r="A21" s="58">
        <v>2</v>
      </c>
      <c r="B21" s="20" t="s">
        <v>15</v>
      </c>
      <c r="C21" s="79">
        <v>400000</v>
      </c>
      <c r="D21" s="22">
        <v>0</v>
      </c>
      <c r="E21" s="22">
        <v>0</v>
      </c>
      <c r="F21" s="59" t="s">
        <v>16</v>
      </c>
      <c r="G21" s="83">
        <v>0</v>
      </c>
      <c r="H21" s="27" t="s">
        <v>102</v>
      </c>
      <c r="I21" s="19"/>
      <c r="J21" s="7">
        <f aca="true" t="shared" si="0" ref="J21:J26">C21-D21</f>
        <v>400000</v>
      </c>
      <c r="K21" s="97"/>
    </row>
    <row r="22" spans="1:11" ht="91.5" customHeight="1">
      <c r="A22" s="58">
        <v>4</v>
      </c>
      <c r="B22" s="20" t="s">
        <v>73</v>
      </c>
      <c r="C22" s="79">
        <v>50000</v>
      </c>
      <c r="D22" s="22">
        <v>0</v>
      </c>
      <c r="E22" s="22">
        <v>0</v>
      </c>
      <c r="F22" s="59" t="s">
        <v>74</v>
      </c>
      <c r="G22" s="83">
        <v>0</v>
      </c>
      <c r="H22" s="27" t="s">
        <v>102</v>
      </c>
      <c r="I22" s="19"/>
      <c r="J22" s="7">
        <f t="shared" si="0"/>
        <v>50000</v>
      </c>
      <c r="K22" s="97"/>
    </row>
    <row r="23" spans="1:11" ht="78" customHeight="1">
      <c r="A23" s="58">
        <v>5</v>
      </c>
      <c r="B23" s="20" t="s">
        <v>17</v>
      </c>
      <c r="C23" s="79">
        <v>100000</v>
      </c>
      <c r="D23" s="22">
        <v>0</v>
      </c>
      <c r="E23" s="22">
        <v>0</v>
      </c>
      <c r="F23" s="59" t="s">
        <v>18</v>
      </c>
      <c r="G23" s="83">
        <v>0</v>
      </c>
      <c r="H23" s="27" t="s">
        <v>185</v>
      </c>
      <c r="I23" s="19"/>
      <c r="J23" s="7">
        <f t="shared" si="0"/>
        <v>100000</v>
      </c>
      <c r="K23" s="97"/>
    </row>
    <row r="24" spans="1:11" ht="103.5" customHeight="1">
      <c r="A24" s="58">
        <v>6</v>
      </c>
      <c r="B24" s="20" t="s">
        <v>19</v>
      </c>
      <c r="C24" s="79">
        <v>100000</v>
      </c>
      <c r="D24" s="22">
        <v>0</v>
      </c>
      <c r="E24" s="22">
        <v>0</v>
      </c>
      <c r="F24" s="59" t="s">
        <v>18</v>
      </c>
      <c r="G24" s="83">
        <v>0</v>
      </c>
      <c r="H24" s="27" t="s">
        <v>172</v>
      </c>
      <c r="I24" s="19"/>
      <c r="J24" s="7">
        <f t="shared" si="0"/>
        <v>100000</v>
      </c>
      <c r="K24" s="97"/>
    </row>
    <row r="25" spans="1:11" ht="63" customHeight="1">
      <c r="A25" s="58">
        <v>7</v>
      </c>
      <c r="B25" s="20" t="s">
        <v>21</v>
      </c>
      <c r="C25" s="79">
        <v>100000</v>
      </c>
      <c r="D25" s="22">
        <v>0</v>
      </c>
      <c r="E25" s="22">
        <v>0</v>
      </c>
      <c r="F25" s="59" t="s">
        <v>74</v>
      </c>
      <c r="G25" s="83">
        <v>0</v>
      </c>
      <c r="H25" s="27" t="s">
        <v>103</v>
      </c>
      <c r="I25" s="19"/>
      <c r="J25" s="7">
        <f t="shared" si="0"/>
        <v>100000</v>
      </c>
      <c r="K25" s="97"/>
    </row>
    <row r="26" spans="1:11" ht="22.5" customHeight="1">
      <c r="A26" s="20"/>
      <c r="B26" s="21" t="s">
        <v>23</v>
      </c>
      <c r="C26" s="79">
        <f>C25+C24+C23+C22+C21+C16</f>
        <v>8487000</v>
      </c>
      <c r="D26" s="79">
        <f>D25+D24+D23+D22+D21+D16</f>
        <v>1366748.91</v>
      </c>
      <c r="E26" s="22">
        <f>E21+E16</f>
        <v>1366748.91</v>
      </c>
      <c r="F26" s="22"/>
      <c r="G26" s="31">
        <v>0</v>
      </c>
      <c r="H26" s="24"/>
      <c r="I26" s="24"/>
      <c r="J26" s="25">
        <f t="shared" si="0"/>
        <v>7120251.09</v>
      </c>
      <c r="K26" s="97"/>
    </row>
    <row r="27" spans="1:11" ht="23.25" customHeight="1">
      <c r="A27" s="244" t="s">
        <v>24</v>
      </c>
      <c r="B27" s="245"/>
      <c r="C27" s="245"/>
      <c r="D27" s="245"/>
      <c r="E27" s="245"/>
      <c r="F27" s="245"/>
      <c r="G27" s="245"/>
      <c r="H27" s="233"/>
      <c r="I27" s="27"/>
      <c r="J27" s="25"/>
      <c r="K27" s="97"/>
    </row>
    <row r="28" spans="1:11" ht="80.25" customHeight="1">
      <c r="A28" s="53">
        <v>8</v>
      </c>
      <c r="B28" s="29" t="s">
        <v>75</v>
      </c>
      <c r="C28" s="80">
        <v>100000</v>
      </c>
      <c r="D28" s="36">
        <v>0</v>
      </c>
      <c r="E28" s="36">
        <v>0</v>
      </c>
      <c r="F28" s="36" t="s">
        <v>16</v>
      </c>
      <c r="G28" s="36">
        <v>0</v>
      </c>
      <c r="H28" s="234" t="s">
        <v>102</v>
      </c>
      <c r="I28" s="235"/>
      <c r="J28" s="34">
        <f>C28-D28</f>
        <v>100000</v>
      </c>
      <c r="K28" s="97"/>
    </row>
    <row r="29" spans="1:12" ht="71.25" customHeight="1">
      <c r="A29" s="58">
        <v>9</v>
      </c>
      <c r="B29" s="20" t="s">
        <v>25</v>
      </c>
      <c r="C29" s="81">
        <v>100000</v>
      </c>
      <c r="D29" s="85">
        <v>0</v>
      </c>
      <c r="E29" s="85">
        <v>0</v>
      </c>
      <c r="F29" s="60" t="s">
        <v>116</v>
      </c>
      <c r="G29" s="61">
        <v>0</v>
      </c>
      <c r="H29" s="234" t="s">
        <v>102</v>
      </c>
      <c r="I29" s="235"/>
      <c r="J29" s="25">
        <f>C29-D29</f>
        <v>100000</v>
      </c>
      <c r="K29" s="97"/>
      <c r="L29" s="28"/>
    </row>
    <row r="30" spans="1:11" ht="30.75" customHeight="1" hidden="1">
      <c r="A30" s="53">
        <v>11</v>
      </c>
      <c r="B30" s="36"/>
      <c r="C30" s="82"/>
      <c r="D30" s="36"/>
      <c r="E30" s="36"/>
      <c r="F30" s="36"/>
      <c r="G30" s="36"/>
      <c r="H30" s="6"/>
      <c r="I30" s="62"/>
      <c r="J30" s="87"/>
      <c r="K30" s="97"/>
    </row>
    <row r="31" spans="1:11" ht="23.25" customHeight="1">
      <c r="A31" s="29"/>
      <c r="B31" s="30" t="s">
        <v>26</v>
      </c>
      <c r="C31" s="80">
        <f>C28+C29</f>
        <v>200000</v>
      </c>
      <c r="D31" s="31">
        <v>0</v>
      </c>
      <c r="E31" s="31">
        <v>0</v>
      </c>
      <c r="F31" s="36"/>
      <c r="G31" s="63">
        <v>0</v>
      </c>
      <c r="H31" s="64"/>
      <c r="I31" s="64"/>
      <c r="J31" s="33">
        <v>0</v>
      </c>
      <c r="K31" s="97"/>
    </row>
    <row r="32" spans="1:11" ht="21" customHeight="1" hidden="1">
      <c r="A32" s="29"/>
      <c r="B32" s="30"/>
      <c r="C32" s="31"/>
      <c r="D32" s="31"/>
      <c r="E32" s="31"/>
      <c r="F32" s="31"/>
      <c r="G32" s="31"/>
      <c r="H32" s="27"/>
      <c r="I32" s="27"/>
      <c r="J32" s="7"/>
      <c r="K32" s="97"/>
    </row>
    <row r="33" spans="1:11" ht="28.5" customHeight="1">
      <c r="A33" s="65" t="s">
        <v>27</v>
      </c>
      <c r="B33" s="244" t="s">
        <v>28</v>
      </c>
      <c r="C33" s="245"/>
      <c r="D33" s="245"/>
      <c r="E33" s="245"/>
      <c r="F33" s="245"/>
      <c r="G33" s="245"/>
      <c r="H33" s="233"/>
      <c r="I33" s="27"/>
      <c r="J33" s="7"/>
      <c r="K33" s="97"/>
    </row>
    <row r="34" spans="1:11" ht="27.75" customHeight="1" hidden="1">
      <c r="A34" s="66" t="s">
        <v>29</v>
      </c>
      <c r="B34" s="236" t="s">
        <v>30</v>
      </c>
      <c r="C34" s="237"/>
      <c r="D34" s="237"/>
      <c r="E34" s="237"/>
      <c r="F34" s="238"/>
      <c r="G34" s="31"/>
      <c r="H34" s="67"/>
      <c r="I34" s="67"/>
      <c r="J34" s="7"/>
      <c r="K34" s="97"/>
    </row>
    <row r="35" spans="1:11" s="17" customFormat="1" ht="306" customHeight="1">
      <c r="A35" s="68" t="s">
        <v>31</v>
      </c>
      <c r="B35" s="20" t="s">
        <v>77</v>
      </c>
      <c r="C35" s="79">
        <v>200000</v>
      </c>
      <c r="D35" s="22">
        <v>0</v>
      </c>
      <c r="E35" s="22">
        <v>0</v>
      </c>
      <c r="F35" s="37" t="s">
        <v>117</v>
      </c>
      <c r="G35" s="69">
        <v>0</v>
      </c>
      <c r="H35" s="27" t="s">
        <v>110</v>
      </c>
      <c r="I35" s="71"/>
      <c r="J35" s="32">
        <f>C35-D35</f>
        <v>200000</v>
      </c>
      <c r="K35" s="98"/>
    </row>
    <row r="36" spans="1:11" s="17" customFormat="1" ht="147" customHeight="1">
      <c r="A36" s="68" t="s">
        <v>78</v>
      </c>
      <c r="B36" s="20" t="s">
        <v>79</v>
      </c>
      <c r="C36" s="79">
        <v>200000</v>
      </c>
      <c r="D36" s="22">
        <v>0</v>
      </c>
      <c r="E36" s="22">
        <v>0</v>
      </c>
      <c r="F36" s="92" t="s">
        <v>118</v>
      </c>
      <c r="G36" s="69">
        <v>0</v>
      </c>
      <c r="H36" s="27" t="s">
        <v>110</v>
      </c>
      <c r="I36" s="78"/>
      <c r="J36" s="32">
        <f>C36-D36</f>
        <v>200000</v>
      </c>
      <c r="K36" s="98"/>
    </row>
    <row r="37" spans="1:11" ht="25.5" customHeight="1">
      <c r="A37" s="66"/>
      <c r="B37" s="30" t="s">
        <v>33</v>
      </c>
      <c r="C37" s="80">
        <f>C35+C36</f>
        <v>400000</v>
      </c>
      <c r="D37" s="31">
        <v>0</v>
      </c>
      <c r="E37" s="31">
        <v>0</v>
      </c>
      <c r="F37" s="52"/>
      <c r="G37" s="31">
        <v>0</v>
      </c>
      <c r="H37" s="72"/>
      <c r="I37" s="72"/>
      <c r="J37" s="33">
        <f>C37-D37</f>
        <v>400000</v>
      </c>
      <c r="K37" s="97"/>
    </row>
    <row r="38" spans="1:11" ht="37.5" customHeight="1">
      <c r="A38" s="66" t="s">
        <v>29</v>
      </c>
      <c r="B38" s="244" t="s">
        <v>34</v>
      </c>
      <c r="C38" s="245"/>
      <c r="D38" s="245"/>
      <c r="E38" s="245"/>
      <c r="F38" s="245"/>
      <c r="G38" s="245"/>
      <c r="H38" s="233"/>
      <c r="I38" s="27"/>
      <c r="J38" s="7"/>
      <c r="K38" s="97"/>
    </row>
    <row r="39" spans="1:11" s="17" customFormat="1" ht="143.25" customHeight="1">
      <c r="A39" s="68" t="s">
        <v>35</v>
      </c>
      <c r="B39" s="20" t="s">
        <v>80</v>
      </c>
      <c r="C39" s="79">
        <v>1313000</v>
      </c>
      <c r="D39" s="79">
        <v>259008</v>
      </c>
      <c r="E39" s="79">
        <v>259008</v>
      </c>
      <c r="F39" s="60" t="s">
        <v>32</v>
      </c>
      <c r="G39" s="59">
        <f aca="true" t="shared" si="1" ref="G39:G45">D39/C39*100</f>
        <v>19.726428027418127</v>
      </c>
      <c r="H39" s="27" t="s">
        <v>140</v>
      </c>
      <c r="I39" s="70"/>
      <c r="J39" s="34">
        <f>C39-D39</f>
        <v>1053992</v>
      </c>
      <c r="K39" s="98"/>
    </row>
    <row r="40" spans="1:11" s="17" customFormat="1" ht="106.5" customHeight="1">
      <c r="A40" s="73" t="s">
        <v>36</v>
      </c>
      <c r="B40" s="29" t="s">
        <v>37</v>
      </c>
      <c r="C40" s="80">
        <v>600000</v>
      </c>
      <c r="D40" s="80">
        <f>23000+18800</f>
        <v>41800</v>
      </c>
      <c r="E40" s="80">
        <f>23000+18800</f>
        <v>41800</v>
      </c>
      <c r="F40" s="36" t="s">
        <v>32</v>
      </c>
      <c r="G40" s="59">
        <f t="shared" si="1"/>
        <v>6.966666666666667</v>
      </c>
      <c r="H40" s="27" t="s">
        <v>167</v>
      </c>
      <c r="I40" s="54"/>
      <c r="J40" s="7">
        <f>C40-D40</f>
        <v>558200</v>
      </c>
      <c r="K40" s="98"/>
    </row>
    <row r="41" spans="1:11" ht="125.25" customHeight="1">
      <c r="A41" s="73" t="s">
        <v>38</v>
      </c>
      <c r="B41" s="29" t="s">
        <v>39</v>
      </c>
      <c r="C41" s="80">
        <v>300000</v>
      </c>
      <c r="D41" s="80">
        <v>0</v>
      </c>
      <c r="E41" s="80">
        <v>0</v>
      </c>
      <c r="F41" s="36" t="s">
        <v>32</v>
      </c>
      <c r="G41" s="59">
        <f t="shared" si="1"/>
        <v>0</v>
      </c>
      <c r="H41" s="27" t="s">
        <v>119</v>
      </c>
      <c r="I41" s="6"/>
      <c r="J41" s="7">
        <f>C41-D41</f>
        <v>300000</v>
      </c>
      <c r="K41" s="97"/>
    </row>
    <row r="42" spans="1:11" ht="102.75" customHeight="1">
      <c r="A42" s="73" t="s">
        <v>40</v>
      </c>
      <c r="B42" s="29" t="s">
        <v>41</v>
      </c>
      <c r="C42" s="80">
        <v>300000</v>
      </c>
      <c r="D42" s="80">
        <v>0</v>
      </c>
      <c r="E42" s="80">
        <v>0</v>
      </c>
      <c r="F42" s="36" t="s">
        <v>42</v>
      </c>
      <c r="G42" s="59">
        <f t="shared" si="1"/>
        <v>0</v>
      </c>
      <c r="H42" s="27" t="s">
        <v>119</v>
      </c>
      <c r="I42" s="6"/>
      <c r="J42" s="7">
        <f>C42-D42</f>
        <v>300000</v>
      </c>
      <c r="K42" s="97"/>
    </row>
    <row r="43" spans="1:11" ht="165" customHeight="1">
      <c r="A43" s="73" t="s">
        <v>43</v>
      </c>
      <c r="B43" s="29" t="s">
        <v>44</v>
      </c>
      <c r="C43" s="80">
        <v>50000</v>
      </c>
      <c r="D43" s="80">
        <v>0</v>
      </c>
      <c r="E43" s="80">
        <v>0</v>
      </c>
      <c r="F43" s="36" t="s">
        <v>16</v>
      </c>
      <c r="G43" s="59">
        <f t="shared" si="1"/>
        <v>0</v>
      </c>
      <c r="H43" s="27" t="s">
        <v>119</v>
      </c>
      <c r="I43" s="74"/>
      <c r="J43" s="32">
        <f>C43-D43</f>
        <v>50000</v>
      </c>
      <c r="K43" s="97"/>
    </row>
    <row r="44" spans="1:11" ht="8.25" customHeight="1" hidden="1">
      <c r="A44" s="73"/>
      <c r="B44" s="30"/>
      <c r="C44" s="80"/>
      <c r="D44" s="82"/>
      <c r="E44" s="82"/>
      <c r="F44" s="36"/>
      <c r="G44" s="59" t="e">
        <f t="shared" si="1"/>
        <v>#DIV/0!</v>
      </c>
      <c r="H44" s="64"/>
      <c r="I44" s="64"/>
      <c r="J44" s="7"/>
      <c r="K44" s="97"/>
    </row>
    <row r="45" spans="1:11" ht="21.75" customHeight="1">
      <c r="A45" s="66"/>
      <c r="B45" s="30" t="s">
        <v>45</v>
      </c>
      <c r="C45" s="80">
        <f>SUM(C39:C44)</f>
        <v>2563000</v>
      </c>
      <c r="D45" s="80">
        <f>D43+D42+D41+D40+D39</f>
        <v>300808</v>
      </c>
      <c r="E45" s="80">
        <f>E43+E42+E41+E40+E39</f>
        <v>300808</v>
      </c>
      <c r="F45" s="31"/>
      <c r="G45" s="59">
        <f t="shared" si="1"/>
        <v>11.736558720249707</v>
      </c>
      <c r="H45" s="27"/>
      <c r="I45" s="27"/>
      <c r="J45" s="33">
        <f>C45-D45</f>
        <v>2262192</v>
      </c>
      <c r="K45" s="97"/>
    </row>
    <row r="46" spans="1:11" ht="39.75" customHeight="1">
      <c r="A46" s="66" t="s">
        <v>46</v>
      </c>
      <c r="B46" s="244" t="s">
        <v>47</v>
      </c>
      <c r="C46" s="245"/>
      <c r="D46" s="245"/>
      <c r="E46" s="245"/>
      <c r="F46" s="245"/>
      <c r="G46" s="245"/>
      <c r="H46" s="233"/>
      <c r="I46" s="30"/>
      <c r="J46" s="7"/>
      <c r="K46" s="97"/>
    </row>
    <row r="47" spans="1:11" ht="396" customHeight="1" hidden="1">
      <c r="A47" s="228" t="s">
        <v>48</v>
      </c>
      <c r="B47" s="282"/>
      <c r="C47" s="254"/>
      <c r="D47" s="282"/>
      <c r="E47" s="282"/>
      <c r="F47" s="284" t="s">
        <v>13</v>
      </c>
      <c r="G47" s="282"/>
      <c r="H47" s="285"/>
      <c r="I47" s="8"/>
      <c r="J47" s="289">
        <f>C47-D47</f>
        <v>0</v>
      </c>
      <c r="K47" s="97"/>
    </row>
    <row r="48" spans="1:11" ht="33" customHeight="1" hidden="1">
      <c r="A48" s="229"/>
      <c r="B48" s="264"/>
      <c r="C48" s="241"/>
      <c r="D48" s="264"/>
      <c r="E48" s="264"/>
      <c r="F48" s="265"/>
      <c r="G48" s="264"/>
      <c r="H48" s="300"/>
      <c r="I48" s="75"/>
      <c r="J48" s="260"/>
      <c r="K48" s="97"/>
    </row>
    <row r="49" spans="1:11" ht="50.25" customHeight="1" hidden="1">
      <c r="A49" s="168"/>
      <c r="B49" s="283"/>
      <c r="C49" s="242"/>
      <c r="D49" s="283"/>
      <c r="E49" s="283"/>
      <c r="F49" s="291"/>
      <c r="G49" s="283"/>
      <c r="H49" s="286"/>
      <c r="I49" s="10"/>
      <c r="J49" s="290"/>
      <c r="K49" s="97"/>
    </row>
    <row r="50" spans="1:11" s="17" customFormat="1" ht="105.75" customHeight="1">
      <c r="A50" s="116" t="s">
        <v>49</v>
      </c>
      <c r="B50" s="296" t="s">
        <v>50</v>
      </c>
      <c r="C50" s="298">
        <v>800000</v>
      </c>
      <c r="D50" s="239">
        <v>0</v>
      </c>
      <c r="E50" s="239">
        <v>0</v>
      </c>
      <c r="F50" s="284" t="s">
        <v>120</v>
      </c>
      <c r="G50" s="304">
        <f aca="true" t="shared" si="2" ref="G50:G55">D50/C50*100</f>
        <v>0</v>
      </c>
      <c r="H50" s="261" t="s">
        <v>168</v>
      </c>
      <c r="I50" s="301"/>
      <c r="J50" s="289">
        <f aca="true" t="shared" si="3" ref="J50:J55">C50-D50</f>
        <v>800000</v>
      </c>
      <c r="K50" s="100" t="s">
        <v>180</v>
      </c>
    </row>
    <row r="51" spans="1:11" s="17" customFormat="1" ht="267.75" customHeight="1" hidden="1">
      <c r="A51" s="117"/>
      <c r="B51" s="297"/>
      <c r="C51" s="299"/>
      <c r="D51" s="240"/>
      <c r="E51" s="240"/>
      <c r="F51" s="291"/>
      <c r="G51" s="304"/>
      <c r="H51" s="302"/>
      <c r="I51" s="303"/>
      <c r="J51" s="290"/>
      <c r="K51" s="98"/>
    </row>
    <row r="52" spans="1:11" ht="120.75" customHeight="1">
      <c r="A52" s="68" t="s">
        <v>51</v>
      </c>
      <c r="B52" s="20" t="s">
        <v>81</v>
      </c>
      <c r="C52" s="79">
        <v>500000</v>
      </c>
      <c r="D52" s="22">
        <v>0</v>
      </c>
      <c r="E52" s="22">
        <v>0</v>
      </c>
      <c r="F52" s="37" t="s">
        <v>117</v>
      </c>
      <c r="G52" s="36">
        <f t="shared" si="2"/>
        <v>0</v>
      </c>
      <c r="H52" s="234" t="s">
        <v>173</v>
      </c>
      <c r="I52" s="235"/>
      <c r="J52" s="7">
        <f t="shared" si="3"/>
        <v>500000</v>
      </c>
      <c r="K52" s="99"/>
    </row>
    <row r="53" spans="1:11" s="17" customFormat="1" ht="251.25" customHeight="1">
      <c r="A53" s="73" t="s">
        <v>52</v>
      </c>
      <c r="B53" s="29" t="s">
        <v>125</v>
      </c>
      <c r="C53" s="80">
        <v>400000</v>
      </c>
      <c r="D53" s="80">
        <v>66000</v>
      </c>
      <c r="E53" s="31">
        <v>0</v>
      </c>
      <c r="F53" s="37" t="s">
        <v>123</v>
      </c>
      <c r="G53" s="76">
        <f t="shared" si="2"/>
        <v>16.5</v>
      </c>
      <c r="H53" s="234" t="s">
        <v>174</v>
      </c>
      <c r="I53" s="235"/>
      <c r="J53" s="7">
        <f t="shared" si="3"/>
        <v>334000</v>
      </c>
      <c r="K53" s="98"/>
    </row>
    <row r="54" spans="1:11" s="17" customFormat="1" ht="192.75" customHeight="1">
      <c r="A54" s="68" t="s">
        <v>53</v>
      </c>
      <c r="B54" s="20" t="s">
        <v>54</v>
      </c>
      <c r="C54" s="79">
        <v>100000</v>
      </c>
      <c r="D54" s="22">
        <v>0</v>
      </c>
      <c r="E54" s="22">
        <v>0</v>
      </c>
      <c r="F54" s="60" t="s">
        <v>126</v>
      </c>
      <c r="G54" s="76">
        <f t="shared" si="2"/>
        <v>0</v>
      </c>
      <c r="H54" s="234" t="s">
        <v>175</v>
      </c>
      <c r="I54" s="235"/>
      <c r="J54" s="34">
        <f t="shared" si="3"/>
        <v>100000</v>
      </c>
      <c r="K54" s="98"/>
    </row>
    <row r="55" spans="1:11" ht="30" customHeight="1">
      <c r="A55" s="66"/>
      <c r="B55" s="30" t="s">
        <v>55</v>
      </c>
      <c r="C55" s="80">
        <f>C50+C52+C53+C54</f>
        <v>1800000</v>
      </c>
      <c r="D55" s="80">
        <f>D50+D52+D53+D54</f>
        <v>66000</v>
      </c>
      <c r="E55" s="31">
        <v>0</v>
      </c>
      <c r="F55" s="26"/>
      <c r="G55" s="90">
        <f t="shared" si="2"/>
        <v>3.6666666666666665</v>
      </c>
      <c r="H55" s="6"/>
      <c r="I55" s="6"/>
      <c r="J55" s="33">
        <f t="shared" si="3"/>
        <v>1734000</v>
      </c>
      <c r="K55" s="97"/>
    </row>
    <row r="56" spans="1:11" ht="27.75" customHeight="1">
      <c r="A56" s="27">
        <v>6</v>
      </c>
      <c r="B56" s="295" t="s">
        <v>56</v>
      </c>
      <c r="C56" s="255"/>
      <c r="D56" s="255"/>
      <c r="E56" s="255"/>
      <c r="F56" s="255"/>
      <c r="G56" s="255"/>
      <c r="H56" s="256"/>
      <c r="I56" s="27"/>
      <c r="J56" s="7"/>
      <c r="K56" s="97"/>
    </row>
    <row r="57" spans="1:11" ht="148.5" customHeight="1">
      <c r="A57" s="6">
        <v>24</v>
      </c>
      <c r="B57" s="6" t="s">
        <v>57</v>
      </c>
      <c r="C57" s="80">
        <v>1000000</v>
      </c>
      <c r="D57" s="80">
        <v>880300</v>
      </c>
      <c r="E57" s="80">
        <v>880300</v>
      </c>
      <c r="F57" s="37" t="s">
        <v>118</v>
      </c>
      <c r="G57" s="36">
        <f aca="true" t="shared" si="4" ref="G57:G64">D57/C57*100</f>
        <v>88.03</v>
      </c>
      <c r="H57" s="234" t="s">
        <v>177</v>
      </c>
      <c r="I57" s="235"/>
      <c r="J57" s="7">
        <f aca="true" t="shared" si="5" ref="J57:J64">C57-D57</f>
        <v>119700</v>
      </c>
      <c r="K57" s="97"/>
    </row>
    <row r="58" spans="1:11" s="17" customFormat="1" ht="94.5" customHeight="1">
      <c r="A58" s="24">
        <v>25</v>
      </c>
      <c r="B58" s="24" t="s">
        <v>58</v>
      </c>
      <c r="C58" s="79">
        <v>303100</v>
      </c>
      <c r="D58" s="79">
        <v>0</v>
      </c>
      <c r="E58" s="79">
        <v>0</v>
      </c>
      <c r="F58" s="60" t="s">
        <v>18</v>
      </c>
      <c r="G58" s="36">
        <f t="shared" si="4"/>
        <v>0</v>
      </c>
      <c r="H58" s="91" t="s">
        <v>176</v>
      </c>
      <c r="I58" s="24"/>
      <c r="J58" s="34">
        <f t="shared" si="5"/>
        <v>303100</v>
      </c>
      <c r="K58" s="98"/>
    </row>
    <row r="59" spans="1:11" s="17" customFormat="1" ht="85.5" customHeight="1">
      <c r="A59" s="24">
        <v>26</v>
      </c>
      <c r="B59" s="24" t="s">
        <v>82</v>
      </c>
      <c r="C59" s="79">
        <v>3471000</v>
      </c>
      <c r="D59" s="79">
        <v>0</v>
      </c>
      <c r="E59" s="79">
        <v>0</v>
      </c>
      <c r="F59" s="60" t="s">
        <v>116</v>
      </c>
      <c r="G59" s="36">
        <f t="shared" si="4"/>
        <v>0</v>
      </c>
      <c r="H59" s="91" t="s">
        <v>183</v>
      </c>
      <c r="I59" s="24"/>
      <c r="J59" s="34" t="s">
        <v>68</v>
      </c>
      <c r="K59" s="98"/>
    </row>
    <row r="60" spans="1:11" s="17" customFormat="1" ht="162.75" customHeight="1">
      <c r="A60" s="24">
        <v>28</v>
      </c>
      <c r="B60" s="24" t="s">
        <v>83</v>
      </c>
      <c r="C60" s="79">
        <v>50000</v>
      </c>
      <c r="D60" s="79">
        <v>0</v>
      </c>
      <c r="E60" s="79">
        <v>0</v>
      </c>
      <c r="F60" s="60" t="s">
        <v>117</v>
      </c>
      <c r="G60" s="36">
        <f t="shared" si="4"/>
        <v>0</v>
      </c>
      <c r="H60" s="27" t="s">
        <v>105</v>
      </c>
      <c r="I60" s="27"/>
      <c r="J60" s="34">
        <f t="shared" si="5"/>
        <v>50000</v>
      </c>
      <c r="K60" s="98"/>
    </row>
    <row r="61" spans="1:11" s="17" customFormat="1" ht="119.25" customHeight="1">
      <c r="A61" s="24">
        <v>29</v>
      </c>
      <c r="B61" s="77" t="s">
        <v>84</v>
      </c>
      <c r="C61" s="79">
        <v>300000</v>
      </c>
      <c r="D61" s="79">
        <v>0</v>
      </c>
      <c r="E61" s="79">
        <v>0</v>
      </c>
      <c r="F61" s="60" t="s">
        <v>130</v>
      </c>
      <c r="G61" s="36">
        <f t="shared" si="4"/>
        <v>0</v>
      </c>
      <c r="H61" s="27" t="s">
        <v>106</v>
      </c>
      <c r="I61" s="27"/>
      <c r="J61" s="34">
        <f t="shared" si="5"/>
        <v>300000</v>
      </c>
      <c r="K61" s="98"/>
    </row>
    <row r="62" spans="1:11" s="17" customFormat="1" ht="126.75" customHeight="1">
      <c r="A62" s="24">
        <v>31</v>
      </c>
      <c r="B62" s="77" t="s">
        <v>85</v>
      </c>
      <c r="C62" s="79">
        <v>200000</v>
      </c>
      <c r="D62" s="79">
        <v>0</v>
      </c>
      <c r="E62" s="79">
        <v>0</v>
      </c>
      <c r="F62" s="60" t="s">
        <v>166</v>
      </c>
      <c r="G62" s="36">
        <f t="shared" si="4"/>
        <v>0</v>
      </c>
      <c r="H62" s="27" t="s">
        <v>105</v>
      </c>
      <c r="I62" s="27"/>
      <c r="J62" s="34">
        <f t="shared" si="5"/>
        <v>200000</v>
      </c>
      <c r="K62" s="98"/>
    </row>
    <row r="63" spans="1:11" ht="12.75" customHeight="1" hidden="1">
      <c r="A63" s="6">
        <v>40</v>
      </c>
      <c r="B63" s="35" t="s">
        <v>59</v>
      </c>
      <c r="C63" s="82"/>
      <c r="D63" s="82"/>
      <c r="E63" s="82"/>
      <c r="F63" s="37" t="s">
        <v>13</v>
      </c>
      <c r="G63" s="36" t="e">
        <f t="shared" si="4"/>
        <v>#DIV/0!</v>
      </c>
      <c r="H63" s="27"/>
      <c r="I63" s="27"/>
      <c r="J63" s="7">
        <f t="shared" si="5"/>
        <v>0</v>
      </c>
      <c r="K63" s="97"/>
    </row>
    <row r="64" spans="1:11" ht="21.75" customHeight="1">
      <c r="A64" s="6"/>
      <c r="B64" s="30" t="s">
        <v>60</v>
      </c>
      <c r="C64" s="80">
        <f>C62+C61+C60+C59+C58+C57</f>
        <v>5324100</v>
      </c>
      <c r="D64" s="80">
        <f>SUM(D57:D63)</f>
        <v>880300</v>
      </c>
      <c r="E64" s="80">
        <f>SUM(E57:E63)</f>
        <v>880300</v>
      </c>
      <c r="F64" s="37"/>
      <c r="G64" s="31">
        <f t="shared" si="4"/>
        <v>16.5342499201743</v>
      </c>
      <c r="H64" s="6"/>
      <c r="I64" s="6"/>
      <c r="J64" s="33">
        <f t="shared" si="5"/>
        <v>4443800</v>
      </c>
      <c r="K64" s="97"/>
    </row>
    <row r="65" spans="1:11" ht="27.75" customHeight="1" hidden="1">
      <c r="A65" s="27">
        <v>7</v>
      </c>
      <c r="B65" s="295" t="s">
        <v>61</v>
      </c>
      <c r="C65" s="255"/>
      <c r="D65" s="255"/>
      <c r="E65" s="255"/>
      <c r="F65" s="255"/>
      <c r="G65" s="255"/>
      <c r="H65" s="256"/>
      <c r="I65" s="38"/>
      <c r="J65" s="7"/>
      <c r="K65" s="97"/>
    </row>
    <row r="66" spans="1:11" s="17" customFormat="1" ht="408.75" customHeight="1">
      <c r="A66" s="6">
        <v>33</v>
      </c>
      <c r="B66" s="6" t="s">
        <v>86</v>
      </c>
      <c r="C66" s="80">
        <v>2461340</v>
      </c>
      <c r="D66" s="80">
        <v>250000</v>
      </c>
      <c r="E66" s="80">
        <v>250000</v>
      </c>
      <c r="F66" s="60" t="s">
        <v>76</v>
      </c>
      <c r="G66" s="36">
        <f>D66/C66*100</f>
        <v>10.157068913681165</v>
      </c>
      <c r="H66" s="27" t="s">
        <v>181</v>
      </c>
      <c r="I66" s="6"/>
      <c r="J66" s="34">
        <f>C66-D66</f>
        <v>2211340</v>
      </c>
      <c r="K66" s="98"/>
    </row>
    <row r="67" spans="1:11" s="17" customFormat="1" ht="141" customHeight="1">
      <c r="A67" s="6">
        <v>36</v>
      </c>
      <c r="B67" s="6" t="s">
        <v>87</v>
      </c>
      <c r="C67" s="80">
        <v>16965790</v>
      </c>
      <c r="D67" s="80">
        <f>179262+179262</f>
        <v>358524</v>
      </c>
      <c r="E67" s="80">
        <f>179262+179262</f>
        <v>358524</v>
      </c>
      <c r="F67" s="60" t="s">
        <v>133</v>
      </c>
      <c r="G67" s="36">
        <f>D67/C67*100</f>
        <v>2.1132172448203117</v>
      </c>
      <c r="H67" s="27" t="s">
        <v>182</v>
      </c>
      <c r="I67" s="6"/>
      <c r="J67" s="34">
        <f>C67-D67</f>
        <v>16607266</v>
      </c>
      <c r="K67" s="98"/>
    </row>
    <row r="68" spans="1:11" s="17" customFormat="1" ht="134.25" customHeight="1">
      <c r="A68" s="6">
        <v>38</v>
      </c>
      <c r="B68" s="6" t="s">
        <v>184</v>
      </c>
      <c r="C68" s="80">
        <v>2100000</v>
      </c>
      <c r="D68" s="80">
        <v>0</v>
      </c>
      <c r="E68" s="31">
        <v>0</v>
      </c>
      <c r="F68" s="60" t="s">
        <v>169</v>
      </c>
      <c r="G68" s="36">
        <f>D68/C68*100</f>
        <v>0</v>
      </c>
      <c r="H68" s="27" t="s">
        <v>178</v>
      </c>
      <c r="I68" s="6"/>
      <c r="J68" s="34">
        <f>C68-D68</f>
        <v>2100000</v>
      </c>
      <c r="K68" s="98"/>
    </row>
    <row r="69" spans="1:11" ht="27" customHeight="1">
      <c r="A69" s="6"/>
      <c r="B69" s="30" t="s">
        <v>63</v>
      </c>
      <c r="C69" s="80">
        <f>C66+C67+C68</f>
        <v>21527130</v>
      </c>
      <c r="D69" s="31">
        <f>D66+D67+D68</f>
        <v>608524</v>
      </c>
      <c r="E69" s="31">
        <f>E66+E67+E68</f>
        <v>608524</v>
      </c>
      <c r="F69" s="36"/>
      <c r="G69" s="36">
        <f>D69/C69*100</f>
        <v>2.8267771876696988</v>
      </c>
      <c r="H69" s="6"/>
      <c r="I69" s="6"/>
      <c r="J69" s="33">
        <f>C69-D69</f>
        <v>20918606</v>
      </c>
      <c r="K69" s="97"/>
    </row>
    <row r="70" spans="1:11" ht="54" customHeight="1">
      <c r="A70" s="86">
        <v>8</v>
      </c>
      <c r="B70" s="244" t="s">
        <v>88</v>
      </c>
      <c r="C70" s="245"/>
      <c r="D70" s="245"/>
      <c r="E70" s="245"/>
      <c r="F70" s="245"/>
      <c r="G70" s="245"/>
      <c r="H70" s="233"/>
      <c r="I70" s="6"/>
      <c r="J70" s="34"/>
      <c r="K70" s="97"/>
    </row>
    <row r="71" spans="1:11" ht="351" customHeight="1">
      <c r="A71" s="6">
        <v>39</v>
      </c>
      <c r="B71" s="29" t="s">
        <v>136</v>
      </c>
      <c r="C71" s="80">
        <v>44578370</v>
      </c>
      <c r="D71" s="80">
        <v>9606744.95</v>
      </c>
      <c r="E71" s="80">
        <v>5688289.2</v>
      </c>
      <c r="F71" s="36" t="s">
        <v>165</v>
      </c>
      <c r="G71" s="31">
        <f>(D71/C71)*100</f>
        <v>21.550238265777775</v>
      </c>
      <c r="H71" s="27" t="s">
        <v>106</v>
      </c>
      <c r="I71" s="6"/>
      <c r="J71" s="34">
        <f>C71-D71</f>
        <v>34971625.05</v>
      </c>
      <c r="K71" s="100" t="s">
        <v>186</v>
      </c>
    </row>
    <row r="72" spans="1:11" ht="342" customHeight="1">
      <c r="A72" s="6">
        <v>40</v>
      </c>
      <c r="B72" s="29" t="s">
        <v>90</v>
      </c>
      <c r="C72" s="80">
        <v>43215330</v>
      </c>
      <c r="D72" s="80">
        <v>10114849.46</v>
      </c>
      <c r="E72" s="80">
        <v>6402205.31</v>
      </c>
      <c r="F72" s="36" t="s">
        <v>165</v>
      </c>
      <c r="G72" s="31">
        <f>(D72/C72)*100</f>
        <v>23.405697607770207</v>
      </c>
      <c r="H72" s="27" t="s">
        <v>113</v>
      </c>
      <c r="I72" s="6"/>
      <c r="J72" s="34">
        <f aca="true" t="shared" si="6" ref="J72:J81">C72-D72</f>
        <v>33100480.54</v>
      </c>
      <c r="K72" s="100" t="s">
        <v>187</v>
      </c>
    </row>
    <row r="73" spans="1:11" ht="265.5" customHeight="1">
      <c r="A73" s="6">
        <v>41</v>
      </c>
      <c r="B73" s="29" t="s">
        <v>91</v>
      </c>
      <c r="C73" s="80">
        <v>37439270</v>
      </c>
      <c r="D73" s="80">
        <v>6927742.25</v>
      </c>
      <c r="E73" s="80">
        <v>3915880.39</v>
      </c>
      <c r="F73" s="36" t="s">
        <v>165</v>
      </c>
      <c r="G73" s="31">
        <f>(D73/C73)*100</f>
        <v>18.503945856850308</v>
      </c>
      <c r="H73" s="91" t="s">
        <v>112</v>
      </c>
      <c r="I73" s="6"/>
      <c r="J73" s="34">
        <f t="shared" si="6"/>
        <v>30511527.75</v>
      </c>
      <c r="K73" s="100" t="s">
        <v>188</v>
      </c>
    </row>
    <row r="74" spans="1:11" ht="96" customHeight="1">
      <c r="A74" s="6">
        <v>42</v>
      </c>
      <c r="B74" s="29" t="s">
        <v>92</v>
      </c>
      <c r="C74" s="80">
        <v>5696100</v>
      </c>
      <c r="D74" s="80">
        <v>1366750.3</v>
      </c>
      <c r="E74" s="80">
        <v>958757.3</v>
      </c>
      <c r="F74" s="36" t="s">
        <v>165</v>
      </c>
      <c r="G74" s="31">
        <f aca="true" t="shared" si="7" ref="G74:G82">(D74/C74)*100</f>
        <v>23.994492723091238</v>
      </c>
      <c r="H74" s="27" t="s">
        <v>105</v>
      </c>
      <c r="I74" s="6"/>
      <c r="J74" s="34">
        <f t="shared" si="6"/>
        <v>4329349.7</v>
      </c>
      <c r="K74" s="97"/>
    </row>
    <row r="75" spans="1:11" ht="178.5" customHeight="1">
      <c r="A75" s="6">
        <v>43</v>
      </c>
      <c r="B75" s="29" t="s">
        <v>93</v>
      </c>
      <c r="C75" s="80">
        <v>102818520</v>
      </c>
      <c r="D75" s="80">
        <f>1945561+1620608.46+1872660+7436432.29+7785324.66</f>
        <v>20660586.41</v>
      </c>
      <c r="E75" s="80">
        <f>1945561+1620608.46+1872660+7436432.29</f>
        <v>12875261.75</v>
      </c>
      <c r="F75" s="36" t="s">
        <v>165</v>
      </c>
      <c r="G75" s="31">
        <f t="shared" si="7"/>
        <v>20.094226614038018</v>
      </c>
      <c r="H75" s="27" t="s">
        <v>114</v>
      </c>
      <c r="I75" s="6"/>
      <c r="J75" s="34">
        <f t="shared" si="6"/>
        <v>82157933.59</v>
      </c>
      <c r="K75" s="97"/>
    </row>
    <row r="76" spans="1:11" ht="160.5" customHeight="1">
      <c r="A76" s="6">
        <v>44</v>
      </c>
      <c r="B76" s="29" t="s">
        <v>101</v>
      </c>
      <c r="C76" s="80">
        <v>10743790</v>
      </c>
      <c r="D76" s="80">
        <f>274132+242159.88+203200+474665.89</f>
        <v>1194157.77</v>
      </c>
      <c r="E76" s="80">
        <f>274132+242159.88+203200+474665.89</f>
        <v>1194157.77</v>
      </c>
      <c r="F76" s="36" t="s">
        <v>165</v>
      </c>
      <c r="G76" s="31">
        <f t="shared" si="7"/>
        <v>11.114865145353734</v>
      </c>
      <c r="H76" s="27" t="s">
        <v>114</v>
      </c>
      <c r="I76" s="6"/>
      <c r="J76" s="34" t="e">
        <f>C76-#REF!</f>
        <v>#REF!</v>
      </c>
      <c r="K76" s="97"/>
    </row>
    <row r="77" spans="1:11" ht="136.5" customHeight="1">
      <c r="A77" s="6">
        <v>45</v>
      </c>
      <c r="B77" s="29" t="s">
        <v>94</v>
      </c>
      <c r="C77" s="80">
        <v>4839100</v>
      </c>
      <c r="D77" s="95">
        <v>1224911.53</v>
      </c>
      <c r="E77" s="96">
        <v>1191082.96</v>
      </c>
      <c r="F77" s="36" t="s">
        <v>165</v>
      </c>
      <c r="G77" s="31">
        <f t="shared" si="7"/>
        <v>25.31279638775806</v>
      </c>
      <c r="H77" s="27" t="s">
        <v>107</v>
      </c>
      <c r="I77" s="6"/>
      <c r="J77" s="34">
        <f>C77-D76</f>
        <v>3644942.23</v>
      </c>
      <c r="K77" s="97"/>
    </row>
    <row r="78" spans="1:11" ht="27" customHeight="1">
      <c r="A78" s="6"/>
      <c r="B78" s="30" t="s">
        <v>95</v>
      </c>
      <c r="C78" s="80">
        <f>C77+C76+C75+C74+C73+C72+C71</f>
        <v>249330480</v>
      </c>
      <c r="D78" s="80">
        <f>D77+D76+D75+D74+D73+D72+D71</f>
        <v>51095742.67</v>
      </c>
      <c r="E78" s="80">
        <f>E77+E76+E75+E74+E73+E72+E71</f>
        <v>32225634.68</v>
      </c>
      <c r="F78" s="31"/>
      <c r="G78" s="31">
        <f t="shared" si="7"/>
        <v>20.49317944200003</v>
      </c>
      <c r="H78" s="6"/>
      <c r="I78" s="6"/>
      <c r="J78" s="25">
        <f t="shared" si="6"/>
        <v>198234737.32999998</v>
      </c>
      <c r="K78" s="97"/>
    </row>
    <row r="79" spans="1:11" ht="27" customHeight="1">
      <c r="A79" s="27">
        <v>9</v>
      </c>
      <c r="B79" s="244" t="s">
        <v>96</v>
      </c>
      <c r="C79" s="245"/>
      <c r="D79" s="245"/>
      <c r="E79" s="245"/>
      <c r="F79" s="245"/>
      <c r="G79" s="245"/>
      <c r="H79" s="233"/>
      <c r="I79" s="6"/>
      <c r="J79" s="34"/>
      <c r="K79" s="97"/>
    </row>
    <row r="80" spans="1:11" ht="118.5" customHeight="1">
      <c r="A80" s="6">
        <v>46</v>
      </c>
      <c r="B80" s="29" t="s">
        <v>97</v>
      </c>
      <c r="C80" s="80">
        <v>6949250</v>
      </c>
      <c r="D80" s="80">
        <v>1618195.51</v>
      </c>
      <c r="E80" s="80">
        <v>1526196.82</v>
      </c>
      <c r="F80" s="36" t="s">
        <v>165</v>
      </c>
      <c r="G80" s="31">
        <f t="shared" si="7"/>
        <v>23.285901500161888</v>
      </c>
      <c r="H80" s="27" t="s">
        <v>110</v>
      </c>
      <c r="I80" s="6"/>
      <c r="J80" s="34">
        <f t="shared" si="6"/>
        <v>5331054.49</v>
      </c>
      <c r="K80" s="97"/>
    </row>
    <row r="81" spans="1:11" ht="27" customHeight="1">
      <c r="A81" s="6"/>
      <c r="B81" s="30" t="s">
        <v>98</v>
      </c>
      <c r="C81" s="80">
        <f>C80</f>
        <v>6949250</v>
      </c>
      <c r="D81" s="80">
        <f>D80</f>
        <v>1618195.51</v>
      </c>
      <c r="E81" s="80">
        <f>E80</f>
        <v>1526196.82</v>
      </c>
      <c r="F81" s="36"/>
      <c r="G81" s="31">
        <f t="shared" si="7"/>
        <v>23.285901500161888</v>
      </c>
      <c r="H81" s="6"/>
      <c r="I81" s="6"/>
      <c r="J81" s="34">
        <f t="shared" si="6"/>
        <v>5331054.49</v>
      </c>
      <c r="K81" s="97"/>
    </row>
    <row r="82" spans="1:11" ht="26.25" customHeight="1">
      <c r="A82" s="6"/>
      <c r="B82" s="27" t="s">
        <v>64</v>
      </c>
      <c r="C82" s="80">
        <f>C81+C78+C69+C64+C55+C45+C37+C31+C26</f>
        <v>296580960</v>
      </c>
      <c r="D82" s="80">
        <f>D81+D78+D69+D64+D55+D45+D37+D31+D26</f>
        <v>55936319.089999996</v>
      </c>
      <c r="E82" s="80">
        <f>E81+E78+E69+E64+E55+E45+E37+E31+E26</f>
        <v>36908212.41</v>
      </c>
      <c r="F82" s="31"/>
      <c r="G82" s="31">
        <f t="shared" si="7"/>
        <v>18.86038776393468</v>
      </c>
      <c r="H82" s="39"/>
      <c r="I82" s="39"/>
      <c r="J82" s="33">
        <f>C82-D82</f>
        <v>240644640.91</v>
      </c>
      <c r="K82" s="97"/>
    </row>
    <row r="83" spans="1:10" ht="16.5" hidden="1">
      <c r="A83" s="2"/>
      <c r="B83" s="2"/>
      <c r="C83" s="2"/>
      <c r="D83" s="2"/>
      <c r="E83" s="2"/>
      <c r="F83" s="2"/>
      <c r="G83" s="33" t="e">
        <f>D83/C83*100</f>
        <v>#DIV/0!</v>
      </c>
      <c r="H83" s="40"/>
      <c r="I83" s="40"/>
      <c r="J83" s="2"/>
    </row>
    <row r="84" spans="1:10" ht="16.5">
      <c r="A84" s="2"/>
      <c r="B84" s="2"/>
      <c r="C84" s="2"/>
      <c r="D84" s="2"/>
      <c r="E84" s="2"/>
      <c r="F84" s="2"/>
      <c r="G84" s="41"/>
      <c r="H84" s="40"/>
      <c r="I84" s="40"/>
      <c r="J84" s="2"/>
    </row>
    <row r="85" spans="1:10" ht="37.5" customHeight="1">
      <c r="A85" s="2"/>
      <c r="B85" s="2"/>
      <c r="C85" s="2"/>
      <c r="D85" s="2"/>
      <c r="E85" s="2"/>
      <c r="F85" s="2"/>
      <c r="G85" s="41"/>
      <c r="H85" s="42"/>
      <c r="I85" s="42"/>
      <c r="J85" s="42"/>
    </row>
    <row r="86" spans="1:10" ht="145.5" customHeight="1">
      <c r="A86" s="306" t="s">
        <v>99</v>
      </c>
      <c r="B86" s="306"/>
      <c r="C86" s="306"/>
      <c r="D86" s="306"/>
      <c r="E86" s="88"/>
      <c r="F86" s="88"/>
      <c r="G86" s="88"/>
      <c r="H86" s="89" t="s">
        <v>108</v>
      </c>
      <c r="I86" s="88"/>
      <c r="J86" s="88"/>
    </row>
    <row r="87" spans="1:10" ht="6" customHeight="1" hidden="1">
      <c r="A87" s="307"/>
      <c r="B87" s="307"/>
      <c r="C87" s="2"/>
      <c r="D87" s="43"/>
      <c r="E87" s="2"/>
      <c r="F87" s="43"/>
      <c r="G87" s="41"/>
      <c r="H87" s="40"/>
      <c r="I87" s="40"/>
      <c r="J87" s="2"/>
    </row>
    <row r="88" spans="1:10" ht="18" customHeight="1" hidden="1">
      <c r="A88" s="308"/>
      <c r="B88" s="308"/>
      <c r="C88" s="44"/>
      <c r="D88" s="44"/>
      <c r="E88" s="44"/>
      <c r="F88" s="309"/>
      <c r="G88" s="309"/>
      <c r="H88" s="309"/>
      <c r="I88" s="309"/>
      <c r="J88" s="309"/>
    </row>
    <row r="89" spans="1:10" ht="71.25" customHeight="1">
      <c r="A89" s="306" t="s">
        <v>65</v>
      </c>
      <c r="B89" s="306"/>
      <c r="C89" s="306"/>
      <c r="D89" s="306"/>
      <c r="E89" s="84"/>
      <c r="F89" s="84"/>
      <c r="G89" s="84"/>
      <c r="H89" s="89" t="s">
        <v>109</v>
      </c>
      <c r="I89" s="84"/>
      <c r="J89" s="84"/>
    </row>
    <row r="90" spans="1:10" ht="409.5" customHeight="1">
      <c r="A90" s="45"/>
      <c r="B90" s="45"/>
      <c r="C90" s="46"/>
      <c r="D90" s="46"/>
      <c r="E90" s="46"/>
      <c r="F90" s="46"/>
      <c r="G90" s="46"/>
      <c r="H90" s="46"/>
      <c r="I90" s="46"/>
      <c r="J90" s="3"/>
    </row>
    <row r="91" spans="1:10" ht="24" customHeight="1">
      <c r="A91" s="305" t="s">
        <v>100</v>
      </c>
      <c r="B91" s="305"/>
      <c r="C91" s="47"/>
      <c r="D91" s="47"/>
      <c r="E91" s="47"/>
      <c r="F91" s="47"/>
      <c r="G91" s="47"/>
      <c r="H91" s="48"/>
      <c r="I91" s="48"/>
      <c r="J91" s="3"/>
    </row>
    <row r="92" spans="1:10" ht="29.25" customHeight="1">
      <c r="A92" s="305" t="s">
        <v>67</v>
      </c>
      <c r="B92" s="305"/>
      <c r="C92" s="47"/>
      <c r="D92" s="47"/>
      <c r="E92" s="311"/>
      <c r="F92" s="311"/>
      <c r="G92" s="311"/>
      <c r="H92" s="48"/>
      <c r="I92" s="48"/>
      <c r="J92" s="3"/>
    </row>
    <row r="93" spans="1:10" ht="12.75">
      <c r="A93" s="312"/>
      <c r="B93" s="312"/>
      <c r="J93" s="3"/>
    </row>
    <row r="94" spans="1:10" ht="20.25" customHeight="1">
      <c r="A94" s="312"/>
      <c r="B94" s="312"/>
      <c r="J94" s="3"/>
    </row>
    <row r="95" spans="1:10" ht="38.25" customHeight="1">
      <c r="A95" s="313" t="s">
        <v>68</v>
      </c>
      <c r="B95" s="313"/>
      <c r="J95" s="3"/>
    </row>
    <row r="96" spans="1:10" ht="15">
      <c r="A96" s="314"/>
      <c r="B96" s="314"/>
      <c r="J96" s="3"/>
    </row>
    <row r="97" spans="1:10" ht="12.75">
      <c r="A97" s="310"/>
      <c r="B97" s="310"/>
      <c r="J97" s="3"/>
    </row>
    <row r="103" ht="12.75">
      <c r="B103" s="28"/>
    </row>
  </sheetData>
  <sheetProtection/>
  <mergeCells count="94">
    <mergeCell ref="A1:H1"/>
    <mergeCell ref="A2:A4"/>
    <mergeCell ref="B2:B4"/>
    <mergeCell ref="C2:C4"/>
    <mergeCell ref="D2:D4"/>
    <mergeCell ref="F2:F4"/>
    <mergeCell ref="G2:G4"/>
    <mergeCell ref="H2:I4"/>
    <mergeCell ref="J2:J4"/>
    <mergeCell ref="A7:A8"/>
    <mergeCell ref="B7:B8"/>
    <mergeCell ref="C7:C8"/>
    <mergeCell ref="D7:D8"/>
    <mergeCell ref="E7:E8"/>
    <mergeCell ref="F7:F8"/>
    <mergeCell ref="H7:H8"/>
    <mergeCell ref="E2:E4"/>
    <mergeCell ref="J16:J20"/>
    <mergeCell ref="F14:F15"/>
    <mergeCell ref="G14:G15"/>
    <mergeCell ref="H14:H15"/>
    <mergeCell ref="J14:J15"/>
    <mergeCell ref="A12:A13"/>
    <mergeCell ref="B12:B13"/>
    <mergeCell ref="C12:C13"/>
    <mergeCell ref="D12:D13"/>
    <mergeCell ref="B14:B15"/>
    <mergeCell ref="C14:C15"/>
    <mergeCell ref="D14:D15"/>
    <mergeCell ref="E14:E15"/>
    <mergeCell ref="B38:H38"/>
    <mergeCell ref="F16:F20"/>
    <mergeCell ref="G16:G20"/>
    <mergeCell ref="H16:H20"/>
    <mergeCell ref="A27:H27"/>
    <mergeCell ref="H28:I28"/>
    <mergeCell ref="H29:I29"/>
    <mergeCell ref="B33:H33"/>
    <mergeCell ref="B34:F34"/>
    <mergeCell ref="A16:A20"/>
    <mergeCell ref="B16:B20"/>
    <mergeCell ref="C16:C20"/>
    <mergeCell ref="D16:D20"/>
    <mergeCell ref="E16:E20"/>
    <mergeCell ref="B46:H46"/>
    <mergeCell ref="A47:A49"/>
    <mergeCell ref="B47:B49"/>
    <mergeCell ref="C47:C49"/>
    <mergeCell ref="D47:D49"/>
    <mergeCell ref="E47:E49"/>
    <mergeCell ref="F47:F49"/>
    <mergeCell ref="G47:G49"/>
    <mergeCell ref="H47:H49"/>
    <mergeCell ref="H52:I52"/>
    <mergeCell ref="H53:I53"/>
    <mergeCell ref="H54:I54"/>
    <mergeCell ref="J47:J49"/>
    <mergeCell ref="J50:J51"/>
    <mergeCell ref="F88:J88"/>
    <mergeCell ref="E92:G92"/>
    <mergeCell ref="B56:H56"/>
    <mergeCell ref="H57:I57"/>
    <mergeCell ref="B65:H65"/>
    <mergeCell ref="B70:H70"/>
    <mergeCell ref="B79:H79"/>
    <mergeCell ref="A86:D86"/>
    <mergeCell ref="A96:B96"/>
    <mergeCell ref="A97:B97"/>
    <mergeCell ref="A87:B87"/>
    <mergeCell ref="A88:B88"/>
    <mergeCell ref="A89:D89"/>
    <mergeCell ref="A91:B91"/>
    <mergeCell ref="A92:B92"/>
    <mergeCell ref="A93:B93"/>
    <mergeCell ref="A94:B94"/>
    <mergeCell ref="A95:B95"/>
    <mergeCell ref="K2:K4"/>
    <mergeCell ref="A5:K5"/>
    <mergeCell ref="B6:K6"/>
    <mergeCell ref="K16:K18"/>
    <mergeCell ref="E12:E13"/>
    <mergeCell ref="F12:F13"/>
    <mergeCell ref="G12:G13"/>
    <mergeCell ref="H12:H13"/>
    <mergeCell ref="J12:J13"/>
    <mergeCell ref="A14:A15"/>
    <mergeCell ref="G50:G51"/>
    <mergeCell ref="H50:I51"/>
    <mergeCell ref="E50:E51"/>
    <mergeCell ref="F50:F51"/>
    <mergeCell ref="A50:A51"/>
    <mergeCell ref="B50:B51"/>
    <mergeCell ref="C50:C51"/>
    <mergeCell ref="D50:D51"/>
  </mergeCells>
  <printOptions/>
  <pageMargins left="0" right="0" top="0.7480314960629921" bottom="0.7480314960629921" header="0.31496062992125984" footer="0.31496062992125984"/>
  <pageSetup fitToHeight="14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L103"/>
  <sheetViews>
    <sheetView zoomScale="50" zoomScaleNormal="50" zoomScalePageLayoutView="0" workbookViewId="0" topLeftCell="A1">
      <pane xSplit="2" ySplit="5" topLeftCell="C8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66" sqref="G66"/>
    </sheetView>
  </sheetViews>
  <sheetFormatPr defaultColWidth="9.140625" defaultRowHeight="15"/>
  <cols>
    <col min="1" max="1" width="6.00390625" style="3" customWidth="1"/>
    <col min="2" max="2" width="44.8515625" style="3" customWidth="1"/>
    <col min="3" max="3" width="23.28125" style="3" customWidth="1"/>
    <col min="4" max="4" width="22.7109375" style="3" customWidth="1"/>
    <col min="5" max="5" width="21.8515625" style="3" customWidth="1"/>
    <col min="6" max="6" width="18.57421875" style="3" customWidth="1"/>
    <col min="7" max="7" width="16.57421875" style="3" customWidth="1"/>
    <col min="8" max="8" width="170.28125" style="49" customWidth="1"/>
    <col min="9" max="9" width="11.00390625" style="49" hidden="1" customWidth="1"/>
    <col min="10" max="10" width="18.57421875" style="50" customWidth="1"/>
    <col min="11" max="11" width="35.00390625" style="3" customWidth="1"/>
    <col min="12" max="254" width="9.140625" style="3" customWidth="1"/>
    <col min="255" max="255" width="8.00390625" style="3" customWidth="1"/>
    <col min="256" max="16384" width="50.8515625" style="3" customWidth="1"/>
  </cols>
  <sheetData>
    <row r="1" spans="1:10" ht="30.75" customHeight="1">
      <c r="A1" s="267" t="s">
        <v>189</v>
      </c>
      <c r="B1" s="267"/>
      <c r="C1" s="267"/>
      <c r="D1" s="267"/>
      <c r="E1" s="267"/>
      <c r="F1" s="267"/>
      <c r="G1" s="267"/>
      <c r="H1" s="267"/>
      <c r="I1" s="1"/>
      <c r="J1" s="2"/>
    </row>
    <row r="2" spans="1:11" ht="24" customHeight="1">
      <c r="A2" s="268" t="s">
        <v>0</v>
      </c>
      <c r="B2" s="268" t="s">
        <v>1</v>
      </c>
      <c r="C2" s="268" t="s">
        <v>70</v>
      </c>
      <c r="D2" s="268" t="s">
        <v>2</v>
      </c>
      <c r="E2" s="268" t="s">
        <v>3</v>
      </c>
      <c r="F2" s="268" t="s">
        <v>4</v>
      </c>
      <c r="G2" s="268" t="s">
        <v>71</v>
      </c>
      <c r="H2" s="274" t="s">
        <v>5</v>
      </c>
      <c r="I2" s="275"/>
      <c r="J2" s="292" t="s">
        <v>170</v>
      </c>
      <c r="K2" s="315" t="s">
        <v>171</v>
      </c>
    </row>
    <row r="3" spans="1:11" ht="38.25" customHeight="1">
      <c r="A3" s="269"/>
      <c r="B3" s="269"/>
      <c r="C3" s="269"/>
      <c r="D3" s="269"/>
      <c r="E3" s="269"/>
      <c r="F3" s="269"/>
      <c r="G3" s="269"/>
      <c r="H3" s="276"/>
      <c r="I3" s="277"/>
      <c r="J3" s="293"/>
      <c r="K3" s="316"/>
    </row>
    <row r="4" spans="1:11" ht="12.75" customHeight="1" hidden="1">
      <c r="A4" s="270"/>
      <c r="B4" s="270"/>
      <c r="C4" s="270"/>
      <c r="D4" s="270"/>
      <c r="E4" s="270"/>
      <c r="F4" s="270"/>
      <c r="G4" s="270"/>
      <c r="H4" s="278"/>
      <c r="I4" s="279"/>
      <c r="J4" s="294"/>
      <c r="K4" s="316"/>
    </row>
    <row r="5" spans="1:11" ht="34.5" customHeight="1">
      <c r="A5" s="295"/>
      <c r="B5" s="255"/>
      <c r="C5" s="255"/>
      <c r="D5" s="255"/>
      <c r="E5" s="255"/>
      <c r="F5" s="255"/>
      <c r="G5" s="255"/>
      <c r="H5" s="255"/>
      <c r="I5" s="255"/>
      <c r="J5" s="255"/>
      <c r="K5" s="256"/>
    </row>
    <row r="6" spans="1:11" ht="42" customHeight="1">
      <c r="A6" s="30" t="s">
        <v>11</v>
      </c>
      <c r="B6" s="257" t="s">
        <v>12</v>
      </c>
      <c r="C6" s="258"/>
      <c r="D6" s="258"/>
      <c r="E6" s="258"/>
      <c r="F6" s="258"/>
      <c r="G6" s="258"/>
      <c r="H6" s="258"/>
      <c r="I6" s="258"/>
      <c r="J6" s="258"/>
      <c r="K6" s="259"/>
    </row>
    <row r="7" spans="1:11" ht="407.25" customHeight="1" hidden="1">
      <c r="A7" s="280">
        <v>6</v>
      </c>
      <c r="B7" s="282"/>
      <c r="C7" s="282">
        <v>6000</v>
      </c>
      <c r="D7" s="282"/>
      <c r="E7" s="282"/>
      <c r="F7" s="284" t="s">
        <v>13</v>
      </c>
      <c r="G7" s="51"/>
      <c r="H7" s="285"/>
      <c r="I7" s="8"/>
      <c r="J7" s="9">
        <f>C7-D7</f>
        <v>6000</v>
      </c>
      <c r="K7" s="97"/>
    </row>
    <row r="8" spans="1:11" ht="60.75" customHeight="1" hidden="1">
      <c r="A8" s="281"/>
      <c r="B8" s="281"/>
      <c r="C8" s="281"/>
      <c r="D8" s="283"/>
      <c r="E8" s="281"/>
      <c r="F8" s="281"/>
      <c r="G8" s="52"/>
      <c r="H8" s="286"/>
      <c r="I8" s="10"/>
      <c r="J8" s="11"/>
      <c r="K8" s="97"/>
    </row>
    <row r="9" spans="1:11" ht="17.25" customHeight="1" hidden="1">
      <c r="A9" s="53"/>
      <c r="B9" s="29"/>
      <c r="C9" s="23"/>
      <c r="D9" s="23"/>
      <c r="E9" s="23"/>
      <c r="F9" s="54"/>
      <c r="G9" s="23"/>
      <c r="H9" s="6"/>
      <c r="I9" s="6"/>
      <c r="J9" s="7"/>
      <c r="K9" s="97"/>
    </row>
    <row r="10" spans="1:11" ht="51.75" customHeight="1" hidden="1">
      <c r="A10" s="55"/>
      <c r="B10" s="56"/>
      <c r="C10" s="51"/>
      <c r="D10" s="51"/>
      <c r="E10" s="51"/>
      <c r="F10" s="57"/>
      <c r="G10" s="51"/>
      <c r="H10" s="12"/>
      <c r="I10" s="12"/>
      <c r="J10" s="9"/>
      <c r="K10" s="97"/>
    </row>
    <row r="11" spans="1:11" ht="51.75" customHeight="1" hidden="1">
      <c r="A11" s="55"/>
      <c r="B11" s="56"/>
      <c r="C11" s="51"/>
      <c r="D11" s="51"/>
      <c r="E11" s="51"/>
      <c r="F11" s="57"/>
      <c r="G11" s="51"/>
      <c r="H11" s="12"/>
      <c r="I11" s="12"/>
      <c r="J11" s="9"/>
      <c r="K11" s="97"/>
    </row>
    <row r="12" spans="1:11" ht="396" customHeight="1" hidden="1">
      <c r="A12" s="280"/>
      <c r="B12" s="282"/>
      <c r="C12" s="282"/>
      <c r="D12" s="282"/>
      <c r="E12" s="282"/>
      <c r="F12" s="284"/>
      <c r="G12" s="282"/>
      <c r="H12" s="287"/>
      <c r="I12" s="13"/>
      <c r="J12" s="289"/>
      <c r="K12" s="97"/>
    </row>
    <row r="13" spans="1:11" ht="52.5" customHeight="1" hidden="1">
      <c r="A13" s="281"/>
      <c r="B13" s="283"/>
      <c r="C13" s="283"/>
      <c r="D13" s="283"/>
      <c r="E13" s="283"/>
      <c r="F13" s="291"/>
      <c r="G13" s="283"/>
      <c r="H13" s="288"/>
      <c r="I13" s="14"/>
      <c r="J13" s="290"/>
      <c r="K13" s="97"/>
    </row>
    <row r="14" spans="1:11" ht="369.75" customHeight="1" hidden="1">
      <c r="A14" s="280"/>
      <c r="B14" s="282"/>
      <c r="C14" s="282"/>
      <c r="D14" s="282"/>
      <c r="E14" s="282"/>
      <c r="F14" s="284"/>
      <c r="G14" s="282"/>
      <c r="H14" s="287"/>
      <c r="I14" s="13"/>
      <c r="J14" s="289"/>
      <c r="K14" s="97"/>
    </row>
    <row r="15" spans="1:11" ht="144" customHeight="1" hidden="1">
      <c r="A15" s="243"/>
      <c r="B15" s="283"/>
      <c r="C15" s="283"/>
      <c r="D15" s="283"/>
      <c r="E15" s="283"/>
      <c r="F15" s="291"/>
      <c r="G15" s="283"/>
      <c r="H15" s="288"/>
      <c r="I15" s="14"/>
      <c r="J15" s="290"/>
      <c r="K15" s="97"/>
    </row>
    <row r="16" spans="1:11" ht="144" customHeight="1">
      <c r="A16" s="266">
        <v>1</v>
      </c>
      <c r="B16" s="248" t="s">
        <v>137</v>
      </c>
      <c r="C16" s="251">
        <v>7737000</v>
      </c>
      <c r="D16" s="251">
        <f>9198+200830+5000+473440.98+103315+218468.93+68630+257866+30000</f>
        <v>1366748.91</v>
      </c>
      <c r="E16" s="251">
        <f>9198+200830+5000+473440.98+103315+218468.93+68630+257866+30000</f>
        <v>1366748.91</v>
      </c>
      <c r="F16" s="284" t="s">
        <v>72</v>
      </c>
      <c r="G16" s="282">
        <v>0</v>
      </c>
      <c r="H16" s="261" t="s">
        <v>190</v>
      </c>
      <c r="I16" s="15"/>
      <c r="J16" s="289">
        <f>C16-D16</f>
        <v>6370251.09</v>
      </c>
      <c r="K16" s="317" t="s">
        <v>179</v>
      </c>
    </row>
    <row r="17" spans="1:11" ht="144" customHeight="1">
      <c r="A17" s="246"/>
      <c r="B17" s="249"/>
      <c r="C17" s="252"/>
      <c r="D17" s="252"/>
      <c r="E17" s="252"/>
      <c r="F17" s="265"/>
      <c r="G17" s="264"/>
      <c r="H17" s="262"/>
      <c r="I17" s="15"/>
      <c r="J17" s="260"/>
      <c r="K17" s="318"/>
    </row>
    <row r="18" spans="1:11" s="17" customFormat="1" ht="254.25" customHeight="1">
      <c r="A18" s="246"/>
      <c r="B18" s="249"/>
      <c r="C18" s="252"/>
      <c r="D18" s="252"/>
      <c r="E18" s="252"/>
      <c r="F18" s="265"/>
      <c r="G18" s="264"/>
      <c r="H18" s="262"/>
      <c r="I18" s="16"/>
      <c r="J18" s="260"/>
      <c r="K18" s="319"/>
    </row>
    <row r="19" spans="1:11" s="17" customFormat="1" ht="138" customHeight="1" hidden="1">
      <c r="A19" s="246"/>
      <c r="B19" s="249"/>
      <c r="C19" s="252"/>
      <c r="D19" s="252"/>
      <c r="E19" s="252"/>
      <c r="F19" s="265"/>
      <c r="G19" s="264"/>
      <c r="H19" s="262"/>
      <c r="I19" s="18"/>
      <c r="J19" s="260"/>
      <c r="K19" s="98"/>
    </row>
    <row r="20" spans="1:11" s="17" customFormat="1" ht="409.5" customHeight="1" hidden="1">
      <c r="A20" s="247"/>
      <c r="B20" s="250"/>
      <c r="C20" s="253"/>
      <c r="D20" s="253"/>
      <c r="E20" s="253"/>
      <c r="F20" s="291"/>
      <c r="G20" s="283"/>
      <c r="H20" s="263"/>
      <c r="I20" s="18"/>
      <c r="J20" s="290"/>
      <c r="K20" s="98"/>
    </row>
    <row r="21" spans="1:11" ht="124.5" customHeight="1">
      <c r="A21" s="58">
        <v>2</v>
      </c>
      <c r="B21" s="20" t="s">
        <v>15</v>
      </c>
      <c r="C21" s="79">
        <v>400000</v>
      </c>
      <c r="D21" s="22">
        <v>0</v>
      </c>
      <c r="E21" s="22">
        <v>0</v>
      </c>
      <c r="F21" s="59" t="s">
        <v>16</v>
      </c>
      <c r="G21" s="83">
        <v>0</v>
      </c>
      <c r="H21" s="27" t="s">
        <v>102</v>
      </c>
      <c r="I21" s="19"/>
      <c r="J21" s="7">
        <f aca="true" t="shared" si="0" ref="J21:J26">C21-D21</f>
        <v>400000</v>
      </c>
      <c r="K21" s="97"/>
    </row>
    <row r="22" spans="1:11" ht="91.5" customHeight="1">
      <c r="A22" s="58">
        <v>4</v>
      </c>
      <c r="B22" s="20" t="s">
        <v>73</v>
      </c>
      <c r="C22" s="79">
        <v>50000</v>
      </c>
      <c r="D22" s="22">
        <v>0</v>
      </c>
      <c r="E22" s="22">
        <v>0</v>
      </c>
      <c r="F22" s="59" t="s">
        <v>74</v>
      </c>
      <c r="G22" s="83">
        <v>0</v>
      </c>
      <c r="H22" s="27" t="s">
        <v>102</v>
      </c>
      <c r="I22" s="19"/>
      <c r="J22" s="7">
        <f t="shared" si="0"/>
        <v>50000</v>
      </c>
      <c r="K22" s="97"/>
    </row>
    <row r="23" spans="1:11" ht="78" customHeight="1">
      <c r="A23" s="58">
        <v>5</v>
      </c>
      <c r="B23" s="20" t="s">
        <v>17</v>
      </c>
      <c r="C23" s="79">
        <v>100000</v>
      </c>
      <c r="D23" s="22">
        <v>0</v>
      </c>
      <c r="E23" s="22">
        <v>0</v>
      </c>
      <c r="F23" s="59" t="s">
        <v>18</v>
      </c>
      <c r="G23" s="83">
        <v>0</v>
      </c>
      <c r="H23" s="27" t="s">
        <v>185</v>
      </c>
      <c r="I23" s="19"/>
      <c r="J23" s="7">
        <f t="shared" si="0"/>
        <v>100000</v>
      </c>
      <c r="K23" s="97"/>
    </row>
    <row r="24" spans="1:11" ht="103.5" customHeight="1">
      <c r="A24" s="58">
        <v>6</v>
      </c>
      <c r="B24" s="20" t="s">
        <v>19</v>
      </c>
      <c r="C24" s="79">
        <v>100000</v>
      </c>
      <c r="D24" s="22">
        <v>0</v>
      </c>
      <c r="E24" s="22">
        <v>0</v>
      </c>
      <c r="F24" s="59" t="s">
        <v>18</v>
      </c>
      <c r="G24" s="83">
        <v>0</v>
      </c>
      <c r="H24" s="27" t="s">
        <v>172</v>
      </c>
      <c r="I24" s="19"/>
      <c r="J24" s="7">
        <f t="shared" si="0"/>
        <v>100000</v>
      </c>
      <c r="K24" s="97"/>
    </row>
    <row r="25" spans="1:11" ht="63" customHeight="1">
      <c r="A25" s="58">
        <v>7</v>
      </c>
      <c r="B25" s="20" t="s">
        <v>21</v>
      </c>
      <c r="C25" s="79">
        <v>100000</v>
      </c>
      <c r="D25" s="22">
        <v>0</v>
      </c>
      <c r="E25" s="22">
        <v>0</v>
      </c>
      <c r="F25" s="59" t="s">
        <v>74</v>
      </c>
      <c r="G25" s="83">
        <v>0</v>
      </c>
      <c r="H25" s="27" t="s">
        <v>103</v>
      </c>
      <c r="I25" s="19"/>
      <c r="J25" s="7">
        <f t="shared" si="0"/>
        <v>100000</v>
      </c>
      <c r="K25" s="97"/>
    </row>
    <row r="26" spans="1:11" ht="22.5" customHeight="1">
      <c r="A26" s="20"/>
      <c r="B26" s="21" t="s">
        <v>23</v>
      </c>
      <c r="C26" s="79">
        <f>C25+C24+C23+C22+C21+C16</f>
        <v>8487000</v>
      </c>
      <c r="D26" s="79">
        <f>D25+D24+D23+D22+D21+D16</f>
        <v>1366748.91</v>
      </c>
      <c r="E26" s="22">
        <f>E21+E16</f>
        <v>1366748.91</v>
      </c>
      <c r="F26" s="22"/>
      <c r="G26" s="31">
        <v>0</v>
      </c>
      <c r="H26" s="24"/>
      <c r="I26" s="24"/>
      <c r="J26" s="25">
        <f t="shared" si="0"/>
        <v>7120251.09</v>
      </c>
      <c r="K26" s="97"/>
    </row>
    <row r="27" spans="1:11" ht="23.25" customHeight="1">
      <c r="A27" s="244" t="s">
        <v>24</v>
      </c>
      <c r="B27" s="245"/>
      <c r="C27" s="245"/>
      <c r="D27" s="245"/>
      <c r="E27" s="245"/>
      <c r="F27" s="245"/>
      <c r="G27" s="245"/>
      <c r="H27" s="233"/>
      <c r="I27" s="27"/>
      <c r="J27" s="25"/>
      <c r="K27" s="97"/>
    </row>
    <row r="28" spans="1:11" ht="80.25" customHeight="1">
      <c r="A28" s="53">
        <v>8</v>
      </c>
      <c r="B28" s="29" t="s">
        <v>75</v>
      </c>
      <c r="C28" s="80">
        <v>100000</v>
      </c>
      <c r="D28" s="36">
        <v>0</v>
      </c>
      <c r="E28" s="36">
        <v>0</v>
      </c>
      <c r="F28" s="36" t="s">
        <v>16</v>
      </c>
      <c r="G28" s="36">
        <v>0</v>
      </c>
      <c r="H28" s="234" t="s">
        <v>102</v>
      </c>
      <c r="I28" s="235"/>
      <c r="J28" s="34">
        <f>C28-D28</f>
        <v>100000</v>
      </c>
      <c r="K28" s="97"/>
    </row>
    <row r="29" spans="1:12" ht="71.25" customHeight="1">
      <c r="A29" s="58">
        <v>9</v>
      </c>
      <c r="B29" s="20" t="s">
        <v>25</v>
      </c>
      <c r="C29" s="81">
        <v>100000</v>
      </c>
      <c r="D29" s="85">
        <v>0</v>
      </c>
      <c r="E29" s="85">
        <v>0</v>
      </c>
      <c r="F29" s="60" t="s">
        <v>116</v>
      </c>
      <c r="G29" s="61">
        <v>0</v>
      </c>
      <c r="H29" s="234" t="s">
        <v>102</v>
      </c>
      <c r="I29" s="235"/>
      <c r="J29" s="25">
        <f>C29-D29</f>
        <v>100000</v>
      </c>
      <c r="K29" s="97"/>
      <c r="L29" s="28"/>
    </row>
    <row r="30" spans="1:11" ht="30.75" customHeight="1" hidden="1">
      <c r="A30" s="53">
        <v>11</v>
      </c>
      <c r="B30" s="36"/>
      <c r="C30" s="82"/>
      <c r="D30" s="36"/>
      <c r="E30" s="36"/>
      <c r="F30" s="36"/>
      <c r="G30" s="36"/>
      <c r="H30" s="6"/>
      <c r="I30" s="62"/>
      <c r="J30" s="87"/>
      <c r="K30" s="97"/>
    </row>
    <row r="31" spans="1:11" ht="23.25" customHeight="1">
      <c r="A31" s="29"/>
      <c r="B31" s="30" t="s">
        <v>26</v>
      </c>
      <c r="C31" s="80">
        <f>C28+C29</f>
        <v>200000</v>
      </c>
      <c r="D31" s="31">
        <v>0</v>
      </c>
      <c r="E31" s="31">
        <v>0</v>
      </c>
      <c r="F31" s="36"/>
      <c r="G31" s="63">
        <v>0</v>
      </c>
      <c r="H31" s="64"/>
      <c r="I31" s="64"/>
      <c r="J31" s="33">
        <v>0</v>
      </c>
      <c r="K31" s="97"/>
    </row>
    <row r="32" spans="1:11" ht="21" customHeight="1" hidden="1">
      <c r="A32" s="29"/>
      <c r="B32" s="30"/>
      <c r="C32" s="31"/>
      <c r="D32" s="31"/>
      <c r="E32" s="31"/>
      <c r="F32" s="31"/>
      <c r="G32" s="31"/>
      <c r="H32" s="27"/>
      <c r="I32" s="27"/>
      <c r="J32" s="7"/>
      <c r="K32" s="97"/>
    </row>
    <row r="33" spans="1:11" ht="28.5" customHeight="1">
      <c r="A33" s="65" t="s">
        <v>27</v>
      </c>
      <c r="B33" s="244" t="s">
        <v>28</v>
      </c>
      <c r="C33" s="245"/>
      <c r="D33" s="245"/>
      <c r="E33" s="245"/>
      <c r="F33" s="245"/>
      <c r="G33" s="245"/>
      <c r="H33" s="233"/>
      <c r="I33" s="27"/>
      <c r="J33" s="7"/>
      <c r="K33" s="97"/>
    </row>
    <row r="34" spans="1:11" ht="27.75" customHeight="1" hidden="1">
      <c r="A34" s="66" t="s">
        <v>29</v>
      </c>
      <c r="B34" s="236" t="s">
        <v>30</v>
      </c>
      <c r="C34" s="237"/>
      <c r="D34" s="237"/>
      <c r="E34" s="237"/>
      <c r="F34" s="238"/>
      <c r="G34" s="31"/>
      <c r="H34" s="67"/>
      <c r="I34" s="67"/>
      <c r="J34" s="7"/>
      <c r="K34" s="97"/>
    </row>
    <row r="35" spans="1:11" s="17" customFormat="1" ht="306" customHeight="1">
      <c r="A35" s="68" t="s">
        <v>31</v>
      </c>
      <c r="B35" s="20" t="s">
        <v>77</v>
      </c>
      <c r="C35" s="79">
        <v>200000</v>
      </c>
      <c r="D35" s="22">
        <v>0</v>
      </c>
      <c r="E35" s="22">
        <v>0</v>
      </c>
      <c r="F35" s="37" t="s">
        <v>117</v>
      </c>
      <c r="G35" s="69">
        <v>0</v>
      </c>
      <c r="H35" s="27" t="s">
        <v>110</v>
      </c>
      <c r="I35" s="71"/>
      <c r="J35" s="32">
        <f>C35-D35</f>
        <v>200000</v>
      </c>
      <c r="K35" s="98"/>
    </row>
    <row r="36" spans="1:11" s="17" customFormat="1" ht="147" customHeight="1">
      <c r="A36" s="68" t="s">
        <v>78</v>
      </c>
      <c r="B36" s="20" t="s">
        <v>79</v>
      </c>
      <c r="C36" s="79">
        <v>200000</v>
      </c>
      <c r="D36" s="22">
        <v>0</v>
      </c>
      <c r="E36" s="22">
        <v>0</v>
      </c>
      <c r="F36" s="92" t="s">
        <v>118</v>
      </c>
      <c r="G36" s="69">
        <v>0</v>
      </c>
      <c r="H36" s="27" t="s">
        <v>110</v>
      </c>
      <c r="I36" s="78"/>
      <c r="J36" s="32">
        <f>C36-D36</f>
        <v>200000</v>
      </c>
      <c r="K36" s="98"/>
    </row>
    <row r="37" spans="1:11" ht="25.5" customHeight="1">
      <c r="A37" s="66"/>
      <c r="B37" s="30" t="s">
        <v>33</v>
      </c>
      <c r="C37" s="80">
        <f>C35+C36</f>
        <v>400000</v>
      </c>
      <c r="D37" s="31">
        <v>0</v>
      </c>
      <c r="E37" s="31">
        <v>0</v>
      </c>
      <c r="F37" s="52"/>
      <c r="G37" s="31">
        <v>0</v>
      </c>
      <c r="H37" s="72"/>
      <c r="I37" s="72"/>
      <c r="J37" s="33">
        <f>C37-D37</f>
        <v>400000</v>
      </c>
      <c r="K37" s="97"/>
    </row>
    <row r="38" spans="1:11" ht="37.5" customHeight="1">
      <c r="A38" s="66" t="s">
        <v>29</v>
      </c>
      <c r="B38" s="244" t="s">
        <v>34</v>
      </c>
      <c r="C38" s="245"/>
      <c r="D38" s="245"/>
      <c r="E38" s="245"/>
      <c r="F38" s="245"/>
      <c r="G38" s="245"/>
      <c r="H38" s="233"/>
      <c r="I38" s="27"/>
      <c r="J38" s="7"/>
      <c r="K38" s="97"/>
    </row>
    <row r="39" spans="1:11" s="17" customFormat="1" ht="143.25" customHeight="1">
      <c r="A39" s="68" t="s">
        <v>35</v>
      </c>
      <c r="B39" s="20" t="s">
        <v>80</v>
      </c>
      <c r="C39" s="79">
        <v>1313000</v>
      </c>
      <c r="D39" s="79">
        <v>259008</v>
      </c>
      <c r="E39" s="79">
        <v>259008</v>
      </c>
      <c r="F39" s="60" t="s">
        <v>32</v>
      </c>
      <c r="G39" s="59">
        <f aca="true" t="shared" si="1" ref="G39:G45">D39/C39*100</f>
        <v>19.726428027418127</v>
      </c>
      <c r="H39" s="27" t="s">
        <v>140</v>
      </c>
      <c r="I39" s="70"/>
      <c r="J39" s="34">
        <f>C39-D39</f>
        <v>1053992</v>
      </c>
      <c r="K39" s="98"/>
    </row>
    <row r="40" spans="1:11" s="17" customFormat="1" ht="106.5" customHeight="1">
      <c r="A40" s="73" t="s">
        <v>36</v>
      </c>
      <c r="B40" s="29" t="s">
        <v>37</v>
      </c>
      <c r="C40" s="80">
        <v>600000</v>
      </c>
      <c r="D40" s="80">
        <f>23000+18800</f>
        <v>41800</v>
      </c>
      <c r="E40" s="80">
        <f>23000+18800</f>
        <v>41800</v>
      </c>
      <c r="F40" s="36" t="s">
        <v>32</v>
      </c>
      <c r="G40" s="59">
        <f t="shared" si="1"/>
        <v>6.966666666666667</v>
      </c>
      <c r="H40" s="27" t="s">
        <v>167</v>
      </c>
      <c r="I40" s="54"/>
      <c r="J40" s="7">
        <f>C40-D40</f>
        <v>558200</v>
      </c>
      <c r="K40" s="98"/>
    </row>
    <row r="41" spans="1:11" ht="125.25" customHeight="1">
      <c r="A41" s="73" t="s">
        <v>38</v>
      </c>
      <c r="B41" s="29" t="s">
        <v>39</v>
      </c>
      <c r="C41" s="80">
        <v>300000</v>
      </c>
      <c r="D41" s="80">
        <v>0</v>
      </c>
      <c r="E41" s="80">
        <v>0</v>
      </c>
      <c r="F41" s="36" t="s">
        <v>32</v>
      </c>
      <c r="G41" s="59">
        <f t="shared" si="1"/>
        <v>0</v>
      </c>
      <c r="H41" s="27" t="s">
        <v>119</v>
      </c>
      <c r="I41" s="6"/>
      <c r="J41" s="7">
        <f>C41-D41</f>
        <v>300000</v>
      </c>
      <c r="K41" s="97"/>
    </row>
    <row r="42" spans="1:11" ht="102.75" customHeight="1">
      <c r="A42" s="73" t="s">
        <v>40</v>
      </c>
      <c r="B42" s="29" t="s">
        <v>41</v>
      </c>
      <c r="C42" s="80">
        <v>300000</v>
      </c>
      <c r="D42" s="80">
        <v>0</v>
      </c>
      <c r="E42" s="80">
        <v>0</v>
      </c>
      <c r="F42" s="36" t="s">
        <v>42</v>
      </c>
      <c r="G42" s="59">
        <f t="shared" si="1"/>
        <v>0</v>
      </c>
      <c r="H42" s="27" t="s">
        <v>119</v>
      </c>
      <c r="I42" s="6"/>
      <c r="J42" s="7">
        <f>C42-D42</f>
        <v>300000</v>
      </c>
      <c r="K42" s="97"/>
    </row>
    <row r="43" spans="1:11" ht="165" customHeight="1">
      <c r="A43" s="73" t="s">
        <v>43</v>
      </c>
      <c r="B43" s="29" t="s">
        <v>44</v>
      </c>
      <c r="C43" s="80">
        <v>50000</v>
      </c>
      <c r="D43" s="80">
        <v>0</v>
      </c>
      <c r="E43" s="80">
        <v>0</v>
      </c>
      <c r="F43" s="36" t="s">
        <v>16</v>
      </c>
      <c r="G43" s="59">
        <f t="shared" si="1"/>
        <v>0</v>
      </c>
      <c r="H43" s="27" t="s">
        <v>119</v>
      </c>
      <c r="I43" s="74"/>
      <c r="J43" s="32">
        <f>C43-D43</f>
        <v>50000</v>
      </c>
      <c r="K43" s="97"/>
    </row>
    <row r="44" spans="1:11" ht="8.25" customHeight="1" hidden="1">
      <c r="A44" s="73"/>
      <c r="B44" s="30"/>
      <c r="C44" s="80"/>
      <c r="D44" s="82"/>
      <c r="E44" s="82"/>
      <c r="F44" s="36"/>
      <c r="G44" s="59" t="e">
        <f t="shared" si="1"/>
        <v>#DIV/0!</v>
      </c>
      <c r="H44" s="64"/>
      <c r="I44" s="64"/>
      <c r="J44" s="7"/>
      <c r="K44" s="97"/>
    </row>
    <row r="45" spans="1:11" ht="21.75" customHeight="1">
      <c r="A45" s="66"/>
      <c r="B45" s="30" t="s">
        <v>45</v>
      </c>
      <c r="C45" s="80">
        <f>SUM(C39:C44)</f>
        <v>2563000</v>
      </c>
      <c r="D45" s="80">
        <f>D43+D42+D41+D40+D39</f>
        <v>300808</v>
      </c>
      <c r="E45" s="80">
        <f>E43+E42+E41+E40+E39</f>
        <v>300808</v>
      </c>
      <c r="F45" s="31"/>
      <c r="G45" s="59">
        <f t="shared" si="1"/>
        <v>11.736558720249707</v>
      </c>
      <c r="H45" s="27"/>
      <c r="I45" s="27"/>
      <c r="J45" s="33">
        <f>C45-D45</f>
        <v>2262192</v>
      </c>
      <c r="K45" s="97"/>
    </row>
    <row r="46" spans="1:11" ht="39.75" customHeight="1">
      <c r="A46" s="66" t="s">
        <v>46</v>
      </c>
      <c r="B46" s="244" t="s">
        <v>47</v>
      </c>
      <c r="C46" s="245"/>
      <c r="D46" s="245"/>
      <c r="E46" s="245"/>
      <c r="F46" s="245"/>
      <c r="G46" s="245"/>
      <c r="H46" s="233"/>
      <c r="I46" s="30"/>
      <c r="J46" s="7"/>
      <c r="K46" s="97"/>
    </row>
    <row r="47" spans="1:11" ht="396" customHeight="1" hidden="1">
      <c r="A47" s="228" t="s">
        <v>48</v>
      </c>
      <c r="B47" s="282"/>
      <c r="C47" s="254"/>
      <c r="D47" s="282"/>
      <c r="E47" s="282"/>
      <c r="F47" s="284" t="s">
        <v>13</v>
      </c>
      <c r="G47" s="282"/>
      <c r="H47" s="285"/>
      <c r="I47" s="8"/>
      <c r="J47" s="289">
        <f>C47-D47</f>
        <v>0</v>
      </c>
      <c r="K47" s="97"/>
    </row>
    <row r="48" spans="1:11" ht="33" customHeight="1" hidden="1">
      <c r="A48" s="229"/>
      <c r="B48" s="264"/>
      <c r="C48" s="241"/>
      <c r="D48" s="264"/>
      <c r="E48" s="264"/>
      <c r="F48" s="265"/>
      <c r="G48" s="264"/>
      <c r="H48" s="300"/>
      <c r="I48" s="75"/>
      <c r="J48" s="260"/>
      <c r="K48" s="97"/>
    </row>
    <row r="49" spans="1:11" ht="50.25" customHeight="1" hidden="1">
      <c r="A49" s="168"/>
      <c r="B49" s="283"/>
      <c r="C49" s="242"/>
      <c r="D49" s="283"/>
      <c r="E49" s="283"/>
      <c r="F49" s="291"/>
      <c r="G49" s="283"/>
      <c r="H49" s="286"/>
      <c r="I49" s="10"/>
      <c r="J49" s="290"/>
      <c r="K49" s="97"/>
    </row>
    <row r="50" spans="1:11" s="17" customFormat="1" ht="105.75" customHeight="1">
      <c r="A50" s="116" t="s">
        <v>49</v>
      </c>
      <c r="B50" s="296" t="s">
        <v>50</v>
      </c>
      <c r="C50" s="298">
        <v>800000</v>
      </c>
      <c r="D50" s="239">
        <v>0</v>
      </c>
      <c r="E50" s="239">
        <v>0</v>
      </c>
      <c r="F50" s="284" t="s">
        <v>120</v>
      </c>
      <c r="G50" s="304">
        <f aca="true" t="shared" si="2" ref="G50:G55">D50/C50*100</f>
        <v>0</v>
      </c>
      <c r="H50" s="261" t="s">
        <v>168</v>
      </c>
      <c r="I50" s="301"/>
      <c r="J50" s="289">
        <f aca="true" t="shared" si="3" ref="J50:J55">C50-D50</f>
        <v>800000</v>
      </c>
      <c r="K50" s="100" t="s">
        <v>180</v>
      </c>
    </row>
    <row r="51" spans="1:11" s="17" customFormat="1" ht="267.75" customHeight="1" hidden="1">
      <c r="A51" s="117"/>
      <c r="B51" s="297"/>
      <c r="C51" s="299"/>
      <c r="D51" s="240"/>
      <c r="E51" s="240"/>
      <c r="F51" s="291"/>
      <c r="G51" s="304"/>
      <c r="H51" s="302"/>
      <c r="I51" s="303"/>
      <c r="J51" s="290"/>
      <c r="K51" s="98"/>
    </row>
    <row r="52" spans="1:11" ht="120.75" customHeight="1">
      <c r="A52" s="68" t="s">
        <v>51</v>
      </c>
      <c r="B52" s="20" t="s">
        <v>81</v>
      </c>
      <c r="C52" s="79">
        <v>500000</v>
      </c>
      <c r="D52" s="22">
        <v>0</v>
      </c>
      <c r="E52" s="22">
        <v>0</v>
      </c>
      <c r="F52" s="37" t="s">
        <v>117</v>
      </c>
      <c r="G52" s="36">
        <f t="shared" si="2"/>
        <v>0</v>
      </c>
      <c r="H52" s="234" t="s">
        <v>173</v>
      </c>
      <c r="I52" s="235"/>
      <c r="J52" s="7">
        <f t="shared" si="3"/>
        <v>500000</v>
      </c>
      <c r="K52" s="99"/>
    </row>
    <row r="53" spans="1:11" s="17" customFormat="1" ht="251.25" customHeight="1">
      <c r="A53" s="73" t="s">
        <v>52</v>
      </c>
      <c r="B53" s="29" t="s">
        <v>125</v>
      </c>
      <c r="C53" s="80">
        <v>400000</v>
      </c>
      <c r="D53" s="80">
        <v>66000</v>
      </c>
      <c r="E53" s="31">
        <v>0</v>
      </c>
      <c r="F53" s="37" t="s">
        <v>123</v>
      </c>
      <c r="G53" s="76">
        <f t="shared" si="2"/>
        <v>16.5</v>
      </c>
      <c r="H53" s="234" t="s">
        <v>174</v>
      </c>
      <c r="I53" s="235"/>
      <c r="J53" s="7">
        <f t="shared" si="3"/>
        <v>334000</v>
      </c>
      <c r="K53" s="98"/>
    </row>
    <row r="54" spans="1:11" s="17" customFormat="1" ht="192.75" customHeight="1">
      <c r="A54" s="68" t="s">
        <v>53</v>
      </c>
      <c r="B54" s="20" t="s">
        <v>54</v>
      </c>
      <c r="C54" s="79">
        <v>100000</v>
      </c>
      <c r="D54" s="22">
        <v>0</v>
      </c>
      <c r="E54" s="22">
        <v>0</v>
      </c>
      <c r="F54" s="60" t="s">
        <v>126</v>
      </c>
      <c r="G54" s="76">
        <f t="shared" si="2"/>
        <v>0</v>
      </c>
      <c r="H54" s="234" t="s">
        <v>175</v>
      </c>
      <c r="I54" s="235"/>
      <c r="J54" s="34">
        <f t="shared" si="3"/>
        <v>100000</v>
      </c>
      <c r="K54" s="98"/>
    </row>
    <row r="55" spans="1:11" ht="30" customHeight="1">
      <c r="A55" s="66"/>
      <c r="B55" s="30" t="s">
        <v>55</v>
      </c>
      <c r="C55" s="80">
        <f>C50+C52+C53+C54</f>
        <v>1800000</v>
      </c>
      <c r="D55" s="80">
        <f>D50+D52+D53+D54</f>
        <v>66000</v>
      </c>
      <c r="E55" s="31">
        <v>0</v>
      </c>
      <c r="F55" s="26"/>
      <c r="G55" s="90">
        <f t="shared" si="2"/>
        <v>3.6666666666666665</v>
      </c>
      <c r="H55" s="6"/>
      <c r="I55" s="6"/>
      <c r="J55" s="33">
        <f t="shared" si="3"/>
        <v>1734000</v>
      </c>
      <c r="K55" s="97"/>
    </row>
    <row r="56" spans="1:11" ht="27.75" customHeight="1">
      <c r="A56" s="27">
        <v>6</v>
      </c>
      <c r="B56" s="295" t="s">
        <v>56</v>
      </c>
      <c r="C56" s="255"/>
      <c r="D56" s="255"/>
      <c r="E56" s="255"/>
      <c r="F56" s="255"/>
      <c r="G56" s="255"/>
      <c r="H56" s="256"/>
      <c r="I56" s="27"/>
      <c r="J56" s="7"/>
      <c r="K56" s="97"/>
    </row>
    <row r="57" spans="1:11" ht="148.5" customHeight="1">
      <c r="A57" s="6">
        <v>24</v>
      </c>
      <c r="B57" s="6" t="s">
        <v>57</v>
      </c>
      <c r="C57" s="80">
        <v>1000000</v>
      </c>
      <c r="D57" s="80">
        <v>880300</v>
      </c>
      <c r="E57" s="80">
        <v>880300</v>
      </c>
      <c r="F57" s="37" t="s">
        <v>118</v>
      </c>
      <c r="G57" s="36">
        <f aca="true" t="shared" si="4" ref="G57:G64">D57/C57*100</f>
        <v>88.03</v>
      </c>
      <c r="H57" s="234" t="s">
        <v>177</v>
      </c>
      <c r="I57" s="235"/>
      <c r="J57" s="7">
        <f aca="true" t="shared" si="5" ref="J57:J64">C57-D57</f>
        <v>119700</v>
      </c>
      <c r="K57" s="97"/>
    </row>
    <row r="58" spans="1:11" s="17" customFormat="1" ht="94.5" customHeight="1">
      <c r="A58" s="24">
        <v>25</v>
      </c>
      <c r="B58" s="24" t="s">
        <v>58</v>
      </c>
      <c r="C58" s="79">
        <v>303100</v>
      </c>
      <c r="D58" s="79">
        <v>0</v>
      </c>
      <c r="E58" s="79">
        <v>0</v>
      </c>
      <c r="F58" s="60" t="s">
        <v>18</v>
      </c>
      <c r="G58" s="36">
        <f t="shared" si="4"/>
        <v>0</v>
      </c>
      <c r="H58" s="91" t="s">
        <v>176</v>
      </c>
      <c r="I58" s="24"/>
      <c r="J58" s="34">
        <f t="shared" si="5"/>
        <v>303100</v>
      </c>
      <c r="K58" s="98"/>
    </row>
    <row r="59" spans="1:11" s="17" customFormat="1" ht="85.5" customHeight="1">
      <c r="A59" s="24">
        <v>26</v>
      </c>
      <c r="B59" s="24" t="s">
        <v>82</v>
      </c>
      <c r="C59" s="79">
        <v>3471000</v>
      </c>
      <c r="D59" s="79">
        <v>0</v>
      </c>
      <c r="E59" s="79">
        <v>0</v>
      </c>
      <c r="F59" s="60" t="s">
        <v>116</v>
      </c>
      <c r="G59" s="36">
        <f t="shared" si="4"/>
        <v>0</v>
      </c>
      <c r="H59" s="91" t="s">
        <v>183</v>
      </c>
      <c r="I59" s="24"/>
      <c r="J59" s="34" t="s">
        <v>68</v>
      </c>
      <c r="K59" s="98"/>
    </row>
    <row r="60" spans="1:11" s="17" customFormat="1" ht="162.75" customHeight="1">
      <c r="A60" s="24">
        <v>28</v>
      </c>
      <c r="B60" s="24" t="s">
        <v>83</v>
      </c>
      <c r="C60" s="79">
        <v>50000</v>
      </c>
      <c r="D60" s="79">
        <v>0</v>
      </c>
      <c r="E60" s="79">
        <v>0</v>
      </c>
      <c r="F60" s="60" t="s">
        <v>117</v>
      </c>
      <c r="G60" s="36">
        <f t="shared" si="4"/>
        <v>0</v>
      </c>
      <c r="H60" s="27" t="s">
        <v>105</v>
      </c>
      <c r="I60" s="27"/>
      <c r="J60" s="34">
        <f t="shared" si="5"/>
        <v>50000</v>
      </c>
      <c r="K60" s="98"/>
    </row>
    <row r="61" spans="1:11" s="17" customFormat="1" ht="119.25" customHeight="1">
      <c r="A61" s="24">
        <v>29</v>
      </c>
      <c r="B61" s="77" t="s">
        <v>84</v>
      </c>
      <c r="C61" s="79">
        <v>300000</v>
      </c>
      <c r="D61" s="79">
        <v>0</v>
      </c>
      <c r="E61" s="79">
        <v>0</v>
      </c>
      <c r="F61" s="60" t="s">
        <v>130</v>
      </c>
      <c r="G61" s="36">
        <f t="shared" si="4"/>
        <v>0</v>
      </c>
      <c r="H61" s="27" t="s">
        <v>106</v>
      </c>
      <c r="I61" s="27"/>
      <c r="J61" s="34">
        <f t="shared" si="5"/>
        <v>300000</v>
      </c>
      <c r="K61" s="98"/>
    </row>
    <row r="62" spans="1:11" s="17" customFormat="1" ht="126.75" customHeight="1">
      <c r="A62" s="24">
        <v>31</v>
      </c>
      <c r="B62" s="77" t="s">
        <v>85</v>
      </c>
      <c r="C62" s="79">
        <v>200000</v>
      </c>
      <c r="D62" s="79">
        <v>0</v>
      </c>
      <c r="E62" s="79">
        <v>0</v>
      </c>
      <c r="F62" s="60" t="s">
        <v>166</v>
      </c>
      <c r="G62" s="36">
        <f t="shared" si="4"/>
        <v>0</v>
      </c>
      <c r="H62" s="27" t="s">
        <v>105</v>
      </c>
      <c r="I62" s="27"/>
      <c r="J62" s="34">
        <f t="shared" si="5"/>
        <v>200000</v>
      </c>
      <c r="K62" s="98"/>
    </row>
    <row r="63" spans="1:11" ht="12.75" customHeight="1" hidden="1">
      <c r="A63" s="6">
        <v>40</v>
      </c>
      <c r="B63" s="35" t="s">
        <v>59</v>
      </c>
      <c r="C63" s="82"/>
      <c r="D63" s="82"/>
      <c r="E63" s="82"/>
      <c r="F63" s="37" t="s">
        <v>13</v>
      </c>
      <c r="G63" s="36" t="e">
        <f t="shared" si="4"/>
        <v>#DIV/0!</v>
      </c>
      <c r="H63" s="27"/>
      <c r="I63" s="27"/>
      <c r="J63" s="7">
        <f t="shared" si="5"/>
        <v>0</v>
      </c>
      <c r="K63" s="97"/>
    </row>
    <row r="64" spans="1:11" ht="21.75" customHeight="1">
      <c r="A64" s="6"/>
      <c r="B64" s="30" t="s">
        <v>60</v>
      </c>
      <c r="C64" s="80">
        <f>C62+C61+C60+C59+C58+C57</f>
        <v>5324100</v>
      </c>
      <c r="D64" s="80">
        <f>SUM(D57:D63)</f>
        <v>880300</v>
      </c>
      <c r="E64" s="80">
        <f>SUM(E57:E63)</f>
        <v>880300</v>
      </c>
      <c r="F64" s="37"/>
      <c r="G64" s="31">
        <f t="shared" si="4"/>
        <v>16.5342499201743</v>
      </c>
      <c r="H64" s="6"/>
      <c r="I64" s="6"/>
      <c r="J64" s="33">
        <f t="shared" si="5"/>
        <v>4443800</v>
      </c>
      <c r="K64" s="97"/>
    </row>
    <row r="65" spans="1:11" ht="27.75" customHeight="1" hidden="1">
      <c r="A65" s="27">
        <v>7</v>
      </c>
      <c r="B65" s="295" t="s">
        <v>61</v>
      </c>
      <c r="C65" s="255"/>
      <c r="D65" s="255"/>
      <c r="E65" s="255"/>
      <c r="F65" s="255"/>
      <c r="G65" s="255"/>
      <c r="H65" s="256"/>
      <c r="I65" s="38"/>
      <c r="J65" s="7"/>
      <c r="K65" s="97"/>
    </row>
    <row r="66" spans="1:11" s="17" customFormat="1" ht="408.75" customHeight="1">
      <c r="A66" s="6">
        <v>33</v>
      </c>
      <c r="B66" s="6" t="s">
        <v>86</v>
      </c>
      <c r="C66" s="80">
        <v>2461340</v>
      </c>
      <c r="D66" s="80">
        <v>250000</v>
      </c>
      <c r="E66" s="80">
        <v>250000</v>
      </c>
      <c r="F66" s="60" t="s">
        <v>76</v>
      </c>
      <c r="G66" s="36">
        <f>D66/C66*100</f>
        <v>10.157068913681165</v>
      </c>
      <c r="H66" s="27" t="s">
        <v>192</v>
      </c>
      <c r="I66" s="6"/>
      <c r="J66" s="34">
        <f>C66-D66</f>
        <v>2211340</v>
      </c>
      <c r="K66" s="98"/>
    </row>
    <row r="67" spans="1:11" s="17" customFormat="1" ht="141" customHeight="1">
      <c r="A67" s="6">
        <v>36</v>
      </c>
      <c r="B67" s="6" t="s">
        <v>87</v>
      </c>
      <c r="C67" s="80">
        <v>13688000</v>
      </c>
      <c r="D67" s="80">
        <f>179262</f>
        <v>179262</v>
      </c>
      <c r="E67" s="80">
        <f>179262</f>
        <v>179262</v>
      </c>
      <c r="F67" s="60" t="s">
        <v>133</v>
      </c>
      <c r="G67" s="36">
        <f>D67/C67*100</f>
        <v>1.3096288720046756</v>
      </c>
      <c r="H67" s="27" t="s">
        <v>191</v>
      </c>
      <c r="I67" s="6"/>
      <c r="J67" s="34">
        <f>C67-D67</f>
        <v>13508738</v>
      </c>
      <c r="K67" s="98"/>
    </row>
    <row r="68" spans="1:11" s="17" customFormat="1" ht="134.25" customHeight="1">
      <c r="A68" s="6">
        <v>38</v>
      </c>
      <c r="B68" s="6" t="s">
        <v>184</v>
      </c>
      <c r="C68" s="80">
        <v>2100000</v>
      </c>
      <c r="D68" s="80">
        <v>0</v>
      </c>
      <c r="E68" s="31">
        <v>0</v>
      </c>
      <c r="F68" s="60" t="s">
        <v>169</v>
      </c>
      <c r="G68" s="36">
        <f>D68/C68*100</f>
        <v>0</v>
      </c>
      <c r="H68" s="27" t="s">
        <v>178</v>
      </c>
      <c r="I68" s="6"/>
      <c r="J68" s="34">
        <f>C68-D68</f>
        <v>2100000</v>
      </c>
      <c r="K68" s="98"/>
    </row>
    <row r="69" spans="1:11" ht="27" customHeight="1">
      <c r="A69" s="6"/>
      <c r="B69" s="30" t="s">
        <v>63</v>
      </c>
      <c r="C69" s="80">
        <f>C66+C67+C68</f>
        <v>18249340</v>
      </c>
      <c r="D69" s="31">
        <f>D66+D67+D68</f>
        <v>429262</v>
      </c>
      <c r="E69" s="31">
        <f>E66+E67+E68</f>
        <v>429262</v>
      </c>
      <c r="F69" s="36"/>
      <c r="G69" s="36">
        <f>D69/C69*100</f>
        <v>2.3522056140112464</v>
      </c>
      <c r="H69" s="6"/>
      <c r="I69" s="6"/>
      <c r="J69" s="33">
        <f>C69-D69</f>
        <v>17820078</v>
      </c>
      <c r="K69" s="97"/>
    </row>
    <row r="70" spans="1:11" ht="54" customHeight="1">
      <c r="A70" s="86">
        <v>8</v>
      </c>
      <c r="B70" s="244" t="s">
        <v>88</v>
      </c>
      <c r="C70" s="245"/>
      <c r="D70" s="245"/>
      <c r="E70" s="245"/>
      <c r="F70" s="245"/>
      <c r="G70" s="245"/>
      <c r="H70" s="233"/>
      <c r="I70" s="6"/>
      <c r="J70" s="34"/>
      <c r="K70" s="97"/>
    </row>
    <row r="71" spans="1:11" ht="351" customHeight="1">
      <c r="A71" s="6">
        <v>39</v>
      </c>
      <c r="B71" s="29" t="s">
        <v>136</v>
      </c>
      <c r="C71" s="80">
        <v>44578370</v>
      </c>
      <c r="D71" s="80">
        <v>9606744.95</v>
      </c>
      <c r="E71" s="80">
        <v>5688289.2</v>
      </c>
      <c r="F71" s="36" t="s">
        <v>165</v>
      </c>
      <c r="G71" s="31">
        <f>(D71/C71)*100</f>
        <v>21.550238265777775</v>
      </c>
      <c r="H71" s="27" t="s">
        <v>106</v>
      </c>
      <c r="I71" s="6"/>
      <c r="J71" s="34">
        <f>C71-D71</f>
        <v>34971625.05</v>
      </c>
      <c r="K71" s="100" t="s">
        <v>186</v>
      </c>
    </row>
    <row r="72" spans="1:11" ht="342" customHeight="1">
      <c r="A72" s="6">
        <v>40</v>
      </c>
      <c r="B72" s="29" t="s">
        <v>90</v>
      </c>
      <c r="C72" s="80">
        <v>43215330</v>
      </c>
      <c r="D72" s="80">
        <v>10114849.46</v>
      </c>
      <c r="E72" s="80">
        <v>10114849.46</v>
      </c>
      <c r="F72" s="36" t="s">
        <v>165</v>
      </c>
      <c r="G72" s="31">
        <f>(D72/C72)*100</f>
        <v>23.405697607770207</v>
      </c>
      <c r="H72" s="27" t="s">
        <v>113</v>
      </c>
      <c r="I72" s="6"/>
      <c r="J72" s="34">
        <f aca="true" t="shared" si="6" ref="J72:J81">C72-D72</f>
        <v>33100480.54</v>
      </c>
      <c r="K72" s="100" t="s">
        <v>187</v>
      </c>
    </row>
    <row r="73" spans="1:11" ht="265.5" customHeight="1">
      <c r="A73" s="6">
        <v>41</v>
      </c>
      <c r="B73" s="29" t="s">
        <v>91</v>
      </c>
      <c r="C73" s="80">
        <v>37439270</v>
      </c>
      <c r="D73" s="80">
        <v>6927742.25</v>
      </c>
      <c r="E73" s="80">
        <v>6927742.25</v>
      </c>
      <c r="F73" s="36" t="s">
        <v>165</v>
      </c>
      <c r="G73" s="31">
        <f>(D73/C73)*100</f>
        <v>18.503945856850308</v>
      </c>
      <c r="H73" s="91" t="s">
        <v>112</v>
      </c>
      <c r="I73" s="6"/>
      <c r="J73" s="34">
        <f t="shared" si="6"/>
        <v>30511527.75</v>
      </c>
      <c r="K73" s="100" t="s">
        <v>188</v>
      </c>
    </row>
    <row r="74" spans="1:11" ht="96" customHeight="1">
      <c r="A74" s="6">
        <v>42</v>
      </c>
      <c r="B74" s="29" t="s">
        <v>92</v>
      </c>
      <c r="C74" s="80">
        <v>5696100</v>
      </c>
      <c r="D74" s="80">
        <v>1366750.3</v>
      </c>
      <c r="E74" s="80">
        <v>1366750.3</v>
      </c>
      <c r="F74" s="36" t="s">
        <v>165</v>
      </c>
      <c r="G74" s="31">
        <f aca="true" t="shared" si="7" ref="G74:G82">(D74/C74)*100</f>
        <v>23.994492723091238</v>
      </c>
      <c r="H74" s="27" t="s">
        <v>105</v>
      </c>
      <c r="I74" s="6"/>
      <c r="J74" s="34">
        <f t="shared" si="6"/>
        <v>4329349.7</v>
      </c>
      <c r="K74" s="97"/>
    </row>
    <row r="75" spans="1:11" ht="178.5" customHeight="1">
      <c r="A75" s="6">
        <v>43</v>
      </c>
      <c r="B75" s="29" t="s">
        <v>93</v>
      </c>
      <c r="C75" s="80">
        <v>102818520</v>
      </c>
      <c r="D75" s="80">
        <v>20660586.41</v>
      </c>
      <c r="E75" s="80">
        <v>12875261.75</v>
      </c>
      <c r="F75" s="36" t="s">
        <v>165</v>
      </c>
      <c r="G75" s="31">
        <f t="shared" si="7"/>
        <v>20.094226614038018</v>
      </c>
      <c r="H75" s="27" t="s">
        <v>114</v>
      </c>
      <c r="I75" s="6"/>
      <c r="J75" s="34">
        <f t="shared" si="6"/>
        <v>82157933.59</v>
      </c>
      <c r="K75" s="97"/>
    </row>
    <row r="76" spans="1:11" s="109" customFormat="1" ht="160.5" customHeight="1">
      <c r="A76" s="101">
        <v>44</v>
      </c>
      <c r="B76" s="102" t="s">
        <v>101</v>
      </c>
      <c r="C76" s="103">
        <v>10743790</v>
      </c>
      <c r="D76" s="103">
        <f>427551+715395.25+395500.08+323215</f>
        <v>1861661.33</v>
      </c>
      <c r="E76" s="103">
        <f>427551+715395.25+388288.21+323215</f>
        <v>1854449.46</v>
      </c>
      <c r="F76" s="104" t="s">
        <v>165</v>
      </c>
      <c r="G76" s="105">
        <f t="shared" si="7"/>
        <v>17.327789634756453</v>
      </c>
      <c r="H76" s="106" t="s">
        <v>114</v>
      </c>
      <c r="I76" s="101"/>
      <c r="J76" s="107" t="e">
        <f>C76-#REF!</f>
        <v>#REF!</v>
      </c>
      <c r="K76" s="108"/>
    </row>
    <row r="77" spans="1:11" s="109" customFormat="1" ht="136.5" customHeight="1">
      <c r="A77" s="101">
        <v>45</v>
      </c>
      <c r="B77" s="102" t="s">
        <v>94</v>
      </c>
      <c r="C77" s="103">
        <v>4839100</v>
      </c>
      <c r="D77" s="110">
        <v>674806.69</v>
      </c>
      <c r="E77" s="111">
        <v>674807.69</v>
      </c>
      <c r="F77" s="104" t="s">
        <v>165</v>
      </c>
      <c r="G77" s="105">
        <f t="shared" si="7"/>
        <v>13.9448800396768</v>
      </c>
      <c r="H77" s="106" t="s">
        <v>107</v>
      </c>
      <c r="I77" s="101"/>
      <c r="J77" s="107">
        <f>C77-D76</f>
        <v>2977438.67</v>
      </c>
      <c r="K77" s="108"/>
    </row>
    <row r="78" spans="1:11" ht="27" customHeight="1">
      <c r="A78" s="6"/>
      <c r="B78" s="30" t="s">
        <v>95</v>
      </c>
      <c r="C78" s="80">
        <f>C77+C76+C75+C74+C73+C72+C71</f>
        <v>249330480</v>
      </c>
      <c r="D78" s="80">
        <f>D77+D76+D75+D74+D73+D72+D71</f>
        <v>51213141.39</v>
      </c>
      <c r="E78" s="80">
        <f>E77+E76+E75+E74+E73+E72+E71</f>
        <v>39502150.11000001</v>
      </c>
      <c r="F78" s="31"/>
      <c r="G78" s="31">
        <f t="shared" si="7"/>
        <v>20.540265028968783</v>
      </c>
      <c r="H78" s="6"/>
      <c r="I78" s="6"/>
      <c r="J78" s="25">
        <f t="shared" si="6"/>
        <v>198117338.61</v>
      </c>
      <c r="K78" s="97"/>
    </row>
    <row r="79" spans="1:11" ht="27" customHeight="1">
      <c r="A79" s="27">
        <v>9</v>
      </c>
      <c r="B79" s="244" t="s">
        <v>96</v>
      </c>
      <c r="C79" s="245"/>
      <c r="D79" s="245"/>
      <c r="E79" s="245"/>
      <c r="F79" s="245"/>
      <c r="G79" s="245"/>
      <c r="H79" s="233"/>
      <c r="I79" s="6"/>
      <c r="J79" s="34"/>
      <c r="K79" s="97"/>
    </row>
    <row r="80" spans="1:11" ht="118.5" customHeight="1">
      <c r="A80" s="6">
        <v>46</v>
      </c>
      <c r="B80" s="29" t="s">
        <v>97</v>
      </c>
      <c r="C80" s="80">
        <v>6949250</v>
      </c>
      <c r="D80" s="80">
        <v>1624195.51</v>
      </c>
      <c r="E80" s="80">
        <v>1612041.3</v>
      </c>
      <c r="F80" s="36" t="s">
        <v>165</v>
      </c>
      <c r="G80" s="31">
        <f t="shared" si="7"/>
        <v>23.372241752707126</v>
      </c>
      <c r="H80" s="27" t="s">
        <v>110</v>
      </c>
      <c r="I80" s="6"/>
      <c r="J80" s="34">
        <f t="shared" si="6"/>
        <v>5325054.49</v>
      </c>
      <c r="K80" s="97"/>
    </row>
    <row r="81" spans="1:11" ht="27" customHeight="1">
      <c r="A81" s="6"/>
      <c r="B81" s="30" t="s">
        <v>98</v>
      </c>
      <c r="C81" s="80">
        <f>C80</f>
        <v>6949250</v>
      </c>
      <c r="D81" s="80">
        <f>D80</f>
        <v>1624195.51</v>
      </c>
      <c r="E81" s="80">
        <f>E80</f>
        <v>1612041.3</v>
      </c>
      <c r="F81" s="36"/>
      <c r="G81" s="31">
        <f t="shared" si="7"/>
        <v>23.372241752707126</v>
      </c>
      <c r="H81" s="6"/>
      <c r="I81" s="6"/>
      <c r="J81" s="34">
        <f t="shared" si="6"/>
        <v>5325054.49</v>
      </c>
      <c r="K81" s="97"/>
    </row>
    <row r="82" spans="1:11" ht="26.25" customHeight="1">
      <c r="A82" s="6"/>
      <c r="B82" s="27" t="s">
        <v>64</v>
      </c>
      <c r="C82" s="80">
        <f>C81+C78+C69+C64+C55+C45+C37+C31+C26</f>
        <v>293303170</v>
      </c>
      <c r="D82" s="80">
        <f>D81+D78+D69+D64+D55+D45+D37+D31+D26</f>
        <v>55880455.809999995</v>
      </c>
      <c r="E82" s="80">
        <f>E81+E78+E69+E64+E55+E45+E37+E31+E26</f>
        <v>44091310.32</v>
      </c>
      <c r="F82" s="31"/>
      <c r="G82" s="31">
        <f t="shared" si="7"/>
        <v>19.05211451004774</v>
      </c>
      <c r="H82" s="39"/>
      <c r="I82" s="39"/>
      <c r="J82" s="33">
        <f>C82-D82</f>
        <v>237422714.19</v>
      </c>
      <c r="K82" s="97"/>
    </row>
    <row r="83" spans="1:10" ht="16.5" hidden="1">
      <c r="A83" s="2"/>
      <c r="B83" s="2"/>
      <c r="C83" s="2"/>
      <c r="D83" s="2"/>
      <c r="E83" s="2"/>
      <c r="F83" s="2"/>
      <c r="G83" s="33" t="e">
        <f>D83/C83*100</f>
        <v>#DIV/0!</v>
      </c>
      <c r="H83" s="40"/>
      <c r="I83" s="40"/>
      <c r="J83" s="2"/>
    </row>
    <row r="84" spans="1:10" ht="16.5">
      <c r="A84" s="2"/>
      <c r="B84" s="2"/>
      <c r="C84" s="2"/>
      <c r="D84" s="2"/>
      <c r="E84" s="2"/>
      <c r="F84" s="2"/>
      <c r="G84" s="41"/>
      <c r="H84" s="40"/>
      <c r="I84" s="40"/>
      <c r="J84" s="2"/>
    </row>
    <row r="85" spans="1:10" ht="37.5" customHeight="1">
      <c r="A85" s="2"/>
      <c r="B85" s="2"/>
      <c r="C85" s="2"/>
      <c r="D85" s="2"/>
      <c r="E85" s="2"/>
      <c r="F85" s="2"/>
      <c r="G85" s="41"/>
      <c r="H85" s="42"/>
      <c r="I85" s="42"/>
      <c r="J85" s="42"/>
    </row>
    <row r="86" spans="1:10" ht="145.5" customHeight="1">
      <c r="A86" s="306" t="s">
        <v>99</v>
      </c>
      <c r="B86" s="306"/>
      <c r="C86" s="306"/>
      <c r="D86" s="306"/>
      <c r="E86" s="88"/>
      <c r="F86" s="88"/>
      <c r="G86" s="88"/>
      <c r="H86" s="89" t="s">
        <v>108</v>
      </c>
      <c r="I86" s="88"/>
      <c r="J86" s="88"/>
    </row>
    <row r="87" spans="1:10" ht="6" customHeight="1" hidden="1">
      <c r="A87" s="307"/>
      <c r="B87" s="307"/>
      <c r="C87" s="2"/>
      <c r="D87" s="43"/>
      <c r="E87" s="2"/>
      <c r="F87" s="43"/>
      <c r="G87" s="41"/>
      <c r="H87" s="40"/>
      <c r="I87" s="40"/>
      <c r="J87" s="2"/>
    </row>
    <row r="88" spans="1:10" ht="18" customHeight="1" hidden="1">
      <c r="A88" s="308"/>
      <c r="B88" s="308"/>
      <c r="C88" s="44"/>
      <c r="D88" s="44"/>
      <c r="E88" s="44"/>
      <c r="F88" s="309"/>
      <c r="G88" s="309"/>
      <c r="H88" s="309"/>
      <c r="I88" s="309"/>
      <c r="J88" s="309"/>
    </row>
    <row r="89" spans="1:10" ht="71.25" customHeight="1">
      <c r="A89" s="306" t="s">
        <v>65</v>
      </c>
      <c r="B89" s="306"/>
      <c r="C89" s="306"/>
      <c r="D89" s="306"/>
      <c r="E89" s="84"/>
      <c r="F89" s="84"/>
      <c r="G89" s="84"/>
      <c r="H89" s="89" t="s">
        <v>109</v>
      </c>
      <c r="I89" s="84"/>
      <c r="J89" s="84"/>
    </row>
    <row r="90" spans="1:10" ht="409.5" customHeight="1">
      <c r="A90" s="45"/>
      <c r="B90" s="45"/>
      <c r="C90" s="46"/>
      <c r="D90" s="46"/>
      <c r="E90" s="46"/>
      <c r="F90" s="46"/>
      <c r="G90" s="46"/>
      <c r="H90" s="46"/>
      <c r="I90" s="46"/>
      <c r="J90" s="3"/>
    </row>
    <row r="91" spans="1:10" ht="24" customHeight="1">
      <c r="A91" s="305" t="s">
        <v>100</v>
      </c>
      <c r="B91" s="305"/>
      <c r="C91" s="47"/>
      <c r="D91" s="47"/>
      <c r="E91" s="47"/>
      <c r="F91" s="47"/>
      <c r="G91" s="47"/>
      <c r="H91" s="48"/>
      <c r="I91" s="48"/>
      <c r="J91" s="3"/>
    </row>
    <row r="92" spans="1:10" ht="29.25" customHeight="1">
      <c r="A92" s="305" t="s">
        <v>67</v>
      </c>
      <c r="B92" s="305"/>
      <c r="C92" s="47"/>
      <c r="D92" s="47"/>
      <c r="E92" s="311"/>
      <c r="F92" s="311"/>
      <c r="G92" s="311"/>
      <c r="H92" s="48"/>
      <c r="I92" s="48"/>
      <c r="J92" s="3"/>
    </row>
    <row r="93" spans="1:10" ht="12.75">
      <c r="A93" s="312"/>
      <c r="B93" s="312"/>
      <c r="J93" s="3"/>
    </row>
    <row r="94" spans="1:10" ht="20.25" customHeight="1">
      <c r="A94" s="312"/>
      <c r="B94" s="312"/>
      <c r="J94" s="3"/>
    </row>
    <row r="95" spans="1:10" ht="38.25" customHeight="1">
      <c r="A95" s="313" t="s">
        <v>68</v>
      </c>
      <c r="B95" s="313"/>
      <c r="J95" s="3"/>
    </row>
    <row r="96" spans="1:10" ht="15">
      <c r="A96" s="314"/>
      <c r="B96" s="314"/>
      <c r="J96" s="3"/>
    </row>
    <row r="97" spans="1:10" ht="12.75">
      <c r="A97" s="310"/>
      <c r="B97" s="310"/>
      <c r="J97" s="3"/>
    </row>
    <row r="103" ht="12.75">
      <c r="B103" s="28"/>
    </row>
  </sheetData>
  <sheetProtection/>
  <mergeCells count="94">
    <mergeCell ref="A1:H1"/>
    <mergeCell ref="A2:A4"/>
    <mergeCell ref="B2:B4"/>
    <mergeCell ref="C2:C4"/>
    <mergeCell ref="D2:D4"/>
    <mergeCell ref="E2:E4"/>
    <mergeCell ref="F2:F4"/>
    <mergeCell ref="G2:G4"/>
    <mergeCell ref="H2:I4"/>
    <mergeCell ref="C7:C8"/>
    <mergeCell ref="D7:D8"/>
    <mergeCell ref="J2:J4"/>
    <mergeCell ref="K2:K4"/>
    <mergeCell ref="A5:K5"/>
    <mergeCell ref="B6:K6"/>
    <mergeCell ref="E7:E8"/>
    <mergeCell ref="F7:F8"/>
    <mergeCell ref="H7:H8"/>
    <mergeCell ref="A12:A13"/>
    <mergeCell ref="B12:B13"/>
    <mergeCell ref="C12:C13"/>
    <mergeCell ref="D12:D13"/>
    <mergeCell ref="E12:E13"/>
    <mergeCell ref="A7:A8"/>
    <mergeCell ref="B7:B8"/>
    <mergeCell ref="J16:J20"/>
    <mergeCell ref="A14:A15"/>
    <mergeCell ref="B14:B15"/>
    <mergeCell ref="C14:C15"/>
    <mergeCell ref="D14:D15"/>
    <mergeCell ref="E14:E15"/>
    <mergeCell ref="D16:D20"/>
    <mergeCell ref="J12:J13"/>
    <mergeCell ref="F14:F15"/>
    <mergeCell ref="G14:G15"/>
    <mergeCell ref="H14:H15"/>
    <mergeCell ref="J14:J15"/>
    <mergeCell ref="F12:F13"/>
    <mergeCell ref="G12:G13"/>
    <mergeCell ref="H12:H13"/>
    <mergeCell ref="K16:K18"/>
    <mergeCell ref="A27:H27"/>
    <mergeCell ref="A47:A49"/>
    <mergeCell ref="B47:B49"/>
    <mergeCell ref="C47:C49"/>
    <mergeCell ref="D47:D49"/>
    <mergeCell ref="E47:E49"/>
    <mergeCell ref="H29:I29"/>
    <mergeCell ref="B33:H33"/>
    <mergeCell ref="B34:F34"/>
    <mergeCell ref="B38:H38"/>
    <mergeCell ref="B46:H46"/>
    <mergeCell ref="H28:I28"/>
    <mergeCell ref="A16:A20"/>
    <mergeCell ref="B16:B20"/>
    <mergeCell ref="C16:C20"/>
    <mergeCell ref="H16:H20"/>
    <mergeCell ref="E16:E20"/>
    <mergeCell ref="F16:F20"/>
    <mergeCell ref="G16:G20"/>
    <mergeCell ref="A50:A51"/>
    <mergeCell ref="B50:B51"/>
    <mergeCell ref="C50:C51"/>
    <mergeCell ref="D50:D51"/>
    <mergeCell ref="E50:E51"/>
    <mergeCell ref="H54:I54"/>
    <mergeCell ref="F47:F49"/>
    <mergeCell ref="G47:G49"/>
    <mergeCell ref="H47:H49"/>
    <mergeCell ref="H52:I52"/>
    <mergeCell ref="H53:I53"/>
    <mergeCell ref="J47:J49"/>
    <mergeCell ref="F50:F51"/>
    <mergeCell ref="G50:G51"/>
    <mergeCell ref="H50:I51"/>
    <mergeCell ref="J50:J51"/>
    <mergeCell ref="B79:H79"/>
    <mergeCell ref="A86:D86"/>
    <mergeCell ref="A87:B87"/>
    <mergeCell ref="A88:B88"/>
    <mergeCell ref="F88:J88"/>
    <mergeCell ref="B56:H56"/>
    <mergeCell ref="H57:I57"/>
    <mergeCell ref="B65:H65"/>
    <mergeCell ref="B70:H70"/>
    <mergeCell ref="A89:D89"/>
    <mergeCell ref="A91:B91"/>
    <mergeCell ref="A93:B93"/>
    <mergeCell ref="A92:B92"/>
    <mergeCell ref="A97:B97"/>
    <mergeCell ref="E92:G92"/>
    <mergeCell ref="A94:B94"/>
    <mergeCell ref="A95:B95"/>
    <mergeCell ref="A96:B96"/>
  </mergeCells>
  <printOptions/>
  <pageMargins left="0" right="0" top="0.7480314960629921" bottom="0.7480314960629921" header="0.31496062992125984" footer="0.31496062992125984"/>
  <pageSetup fitToHeight="14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Q105"/>
  <sheetViews>
    <sheetView tabSelected="1" zoomScale="50" zoomScaleNormal="50" zoomScalePageLayoutView="0" workbookViewId="0" topLeftCell="A1">
      <pane xSplit="2" ySplit="5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26" sqref="P26"/>
    </sheetView>
  </sheetViews>
  <sheetFormatPr defaultColWidth="9.140625" defaultRowHeight="15"/>
  <cols>
    <col min="1" max="1" width="10.7109375" style="122" customWidth="1"/>
    <col min="2" max="2" width="38.421875" style="122" customWidth="1"/>
    <col min="3" max="3" width="20.421875" style="122" customWidth="1"/>
    <col min="4" max="4" width="18.00390625" style="122" customWidth="1"/>
    <col min="5" max="5" width="14.00390625" style="122" customWidth="1"/>
    <col min="6" max="6" width="12.57421875" style="122" customWidth="1"/>
    <col min="7" max="7" width="11.57421875" style="122" customWidth="1"/>
    <col min="8" max="8" width="13.28125" style="122" customWidth="1"/>
    <col min="9" max="9" width="52.57421875" style="214" customWidth="1"/>
    <col min="10" max="10" width="11.00390625" style="214" hidden="1" customWidth="1"/>
    <col min="11" max="11" width="14.57421875" style="231" customWidth="1"/>
    <col min="12" max="12" width="19.421875" style="122" customWidth="1"/>
    <col min="13" max="13" width="17.140625" style="130" customWidth="1"/>
    <col min="14" max="14" width="20.28125" style="124" customWidth="1"/>
    <col min="15" max="255" width="9.140625" style="122" customWidth="1"/>
    <col min="256" max="16384" width="8.00390625" style="122" customWidth="1"/>
  </cols>
  <sheetData>
    <row r="1" spans="1:13" ht="30.75" customHeight="1">
      <c r="A1" s="357" t="s">
        <v>163</v>
      </c>
      <c r="B1" s="357"/>
      <c r="C1" s="357"/>
      <c r="D1" s="357"/>
      <c r="E1" s="357"/>
      <c r="F1" s="357"/>
      <c r="G1" s="357"/>
      <c r="H1" s="357"/>
      <c r="I1" s="357"/>
      <c r="J1" s="121"/>
      <c r="K1" s="122"/>
      <c r="L1" s="123"/>
      <c r="M1" s="123"/>
    </row>
    <row r="2" spans="1:14" ht="24" customHeight="1">
      <c r="A2" s="315" t="s">
        <v>0</v>
      </c>
      <c r="B2" s="315" t="s">
        <v>1</v>
      </c>
      <c r="C2" s="315" t="s">
        <v>193</v>
      </c>
      <c r="D2" s="315" t="s">
        <v>194</v>
      </c>
      <c r="E2" s="274" t="s">
        <v>195</v>
      </c>
      <c r="F2" s="351"/>
      <c r="G2" s="351"/>
      <c r="H2" s="354"/>
      <c r="I2" s="274" t="s">
        <v>200</v>
      </c>
      <c r="J2" s="351"/>
      <c r="K2" s="354"/>
      <c r="L2" s="274" t="s">
        <v>201</v>
      </c>
      <c r="M2" s="351"/>
      <c r="N2" s="337" t="s">
        <v>204</v>
      </c>
    </row>
    <row r="3" spans="1:14" ht="38.25" customHeight="1">
      <c r="A3" s="315"/>
      <c r="B3" s="315"/>
      <c r="C3" s="315"/>
      <c r="D3" s="315"/>
      <c r="E3" s="276"/>
      <c r="F3" s="352"/>
      <c r="G3" s="352"/>
      <c r="H3" s="355"/>
      <c r="I3" s="276"/>
      <c r="J3" s="352"/>
      <c r="K3" s="355"/>
      <c r="L3" s="276"/>
      <c r="M3" s="352"/>
      <c r="N3" s="337"/>
    </row>
    <row r="4" spans="1:14" ht="12.75" customHeight="1" hidden="1">
      <c r="A4" s="315"/>
      <c r="B4" s="315"/>
      <c r="C4" s="315"/>
      <c r="D4" s="315"/>
      <c r="E4" s="278"/>
      <c r="F4" s="353"/>
      <c r="G4" s="353"/>
      <c r="H4" s="356"/>
      <c r="I4" s="278"/>
      <c r="J4" s="353"/>
      <c r="K4" s="356"/>
      <c r="L4" s="278"/>
      <c r="M4" s="353"/>
      <c r="N4" s="337"/>
    </row>
    <row r="5" spans="1:14" ht="55.5" customHeight="1">
      <c r="A5" s="315"/>
      <c r="B5" s="315"/>
      <c r="C5" s="315"/>
      <c r="D5" s="315"/>
      <c r="E5" s="115" t="s">
        <v>196</v>
      </c>
      <c r="F5" s="115" t="s">
        <v>197</v>
      </c>
      <c r="G5" s="115" t="s">
        <v>198</v>
      </c>
      <c r="H5" s="115" t="s">
        <v>199</v>
      </c>
      <c r="I5" s="112" t="s">
        <v>150</v>
      </c>
      <c r="J5" s="112"/>
      <c r="K5" s="125" t="s">
        <v>149</v>
      </c>
      <c r="L5" s="126" t="s">
        <v>202</v>
      </c>
      <c r="M5" s="113" t="s">
        <v>203</v>
      </c>
      <c r="N5" s="337"/>
    </row>
    <row r="6" spans="1:14" ht="28.5" customHeight="1">
      <c r="A6" s="127" t="s">
        <v>11</v>
      </c>
      <c r="B6" s="323" t="s">
        <v>162</v>
      </c>
      <c r="C6" s="324"/>
      <c r="D6" s="324"/>
      <c r="E6" s="324"/>
      <c r="F6" s="324"/>
      <c r="G6" s="324"/>
      <c r="H6" s="324"/>
      <c r="I6" s="324"/>
      <c r="J6" s="324"/>
      <c r="K6" s="324"/>
      <c r="L6" s="325"/>
      <c r="N6" s="337"/>
    </row>
    <row r="7" spans="1:12" ht="407.25" customHeight="1" hidden="1">
      <c r="A7" s="332">
        <v>6</v>
      </c>
      <c r="B7" s="333"/>
      <c r="C7" s="132"/>
      <c r="D7" s="333">
        <v>6000</v>
      </c>
      <c r="E7" s="333"/>
      <c r="F7" s="333"/>
      <c r="G7" s="268" t="s">
        <v>13</v>
      </c>
      <c r="H7" s="133"/>
      <c r="I7" s="327"/>
      <c r="J7" s="134"/>
      <c r="K7" s="132">
        <f>D7-E7</f>
        <v>6000</v>
      </c>
      <c r="L7" s="130"/>
    </row>
    <row r="8" spans="1:12" ht="60.75" customHeight="1" hidden="1">
      <c r="A8" s="326"/>
      <c r="B8" s="326"/>
      <c r="C8" s="135"/>
      <c r="D8" s="326"/>
      <c r="E8" s="334"/>
      <c r="F8" s="326"/>
      <c r="G8" s="326"/>
      <c r="H8" s="137"/>
      <c r="I8" s="328"/>
      <c r="J8" s="138"/>
      <c r="K8" s="136"/>
      <c r="L8" s="130"/>
    </row>
    <row r="9" spans="1:12" ht="17.25" customHeight="1" hidden="1">
      <c r="A9" s="139"/>
      <c r="B9" s="140"/>
      <c r="C9" s="140"/>
      <c r="D9" s="141"/>
      <c r="E9" s="141"/>
      <c r="F9" s="141"/>
      <c r="G9" s="112"/>
      <c r="H9" s="141"/>
      <c r="I9" s="142"/>
      <c r="J9" s="142"/>
      <c r="K9" s="118"/>
      <c r="L9" s="130"/>
    </row>
    <row r="10" spans="1:12" ht="51.75" customHeight="1" hidden="1">
      <c r="A10" s="131"/>
      <c r="B10" s="143"/>
      <c r="C10" s="143"/>
      <c r="D10" s="133"/>
      <c r="E10" s="133"/>
      <c r="F10" s="133"/>
      <c r="G10" s="144"/>
      <c r="H10" s="133"/>
      <c r="I10" s="145"/>
      <c r="J10" s="145"/>
      <c r="K10" s="132"/>
      <c r="L10" s="130"/>
    </row>
    <row r="11" spans="1:12" ht="51.75" customHeight="1" hidden="1">
      <c r="A11" s="131"/>
      <c r="B11" s="143"/>
      <c r="C11" s="143"/>
      <c r="D11" s="133"/>
      <c r="E11" s="133"/>
      <c r="F11" s="133"/>
      <c r="G11" s="144"/>
      <c r="H11" s="133"/>
      <c r="I11" s="145"/>
      <c r="J11" s="145"/>
      <c r="K11" s="132"/>
      <c r="L11" s="130"/>
    </row>
    <row r="12" spans="1:12" ht="396" customHeight="1" hidden="1">
      <c r="A12" s="332"/>
      <c r="B12" s="333"/>
      <c r="C12" s="132"/>
      <c r="D12" s="333"/>
      <c r="E12" s="333"/>
      <c r="F12" s="333"/>
      <c r="G12" s="268"/>
      <c r="H12" s="333"/>
      <c r="I12" s="335"/>
      <c r="J12" s="146"/>
      <c r="K12" s="333"/>
      <c r="L12" s="130"/>
    </row>
    <row r="13" spans="1:12" ht="52.5" customHeight="1" hidden="1">
      <c r="A13" s="326"/>
      <c r="B13" s="334"/>
      <c r="C13" s="136"/>
      <c r="D13" s="334"/>
      <c r="E13" s="334"/>
      <c r="F13" s="334"/>
      <c r="G13" s="270"/>
      <c r="H13" s="334"/>
      <c r="I13" s="336"/>
      <c r="J13" s="147"/>
      <c r="K13" s="334"/>
      <c r="L13" s="130"/>
    </row>
    <row r="14" spans="1:12" ht="369.75" customHeight="1" hidden="1">
      <c r="A14" s="332"/>
      <c r="B14" s="333"/>
      <c r="C14" s="132"/>
      <c r="D14" s="333"/>
      <c r="E14" s="333"/>
      <c r="F14" s="333"/>
      <c r="G14" s="268"/>
      <c r="H14" s="333"/>
      <c r="I14" s="335"/>
      <c r="J14" s="146"/>
      <c r="K14" s="333"/>
      <c r="L14" s="130"/>
    </row>
    <row r="15" spans="1:12" ht="144" customHeight="1" hidden="1">
      <c r="A15" s="358"/>
      <c r="B15" s="334"/>
      <c r="C15" s="136"/>
      <c r="D15" s="334"/>
      <c r="E15" s="334"/>
      <c r="F15" s="334"/>
      <c r="G15" s="270"/>
      <c r="H15" s="334"/>
      <c r="I15" s="336"/>
      <c r="J15" s="147"/>
      <c r="K15" s="334"/>
      <c r="L15" s="130"/>
    </row>
    <row r="16" spans="1:14" ht="78" customHeight="1">
      <c r="A16" s="320">
        <v>1</v>
      </c>
      <c r="B16" s="329" t="s">
        <v>137</v>
      </c>
      <c r="C16" s="148"/>
      <c r="D16" s="148"/>
      <c r="E16" s="148"/>
      <c r="F16" s="148"/>
      <c r="G16" s="149"/>
      <c r="H16" s="148"/>
      <c r="I16" s="150"/>
      <c r="J16" s="151"/>
      <c r="K16" s="148"/>
      <c r="L16" s="152"/>
      <c r="M16" s="152"/>
      <c r="N16" s="153"/>
    </row>
    <row r="17" spans="1:14" ht="73.5" customHeight="1">
      <c r="A17" s="321"/>
      <c r="B17" s="330"/>
      <c r="C17" s="333" t="s">
        <v>72</v>
      </c>
      <c r="D17" s="341">
        <v>11737</v>
      </c>
      <c r="E17" s="341">
        <v>1259</v>
      </c>
      <c r="F17" s="341">
        <v>4985.69</v>
      </c>
      <c r="G17" s="268">
        <f>5+400+300+400+250+206.7+566</f>
        <v>2127.7</v>
      </c>
      <c r="H17" s="390">
        <v>3364.61</v>
      </c>
      <c r="I17" s="359" t="s">
        <v>215</v>
      </c>
      <c r="J17" s="155"/>
      <c r="K17" s="348" t="s">
        <v>134</v>
      </c>
      <c r="L17" s="341">
        <v>6244.63</v>
      </c>
      <c r="M17" s="344" t="s">
        <v>161</v>
      </c>
      <c r="N17" s="338"/>
    </row>
    <row r="18" spans="1:14" ht="76.5" customHeight="1">
      <c r="A18" s="321"/>
      <c r="B18" s="330"/>
      <c r="C18" s="347"/>
      <c r="D18" s="342"/>
      <c r="E18" s="342"/>
      <c r="F18" s="342"/>
      <c r="G18" s="269"/>
      <c r="H18" s="388"/>
      <c r="I18" s="360"/>
      <c r="J18" s="155"/>
      <c r="K18" s="349"/>
      <c r="L18" s="342"/>
      <c r="M18" s="345"/>
      <c r="N18" s="339"/>
    </row>
    <row r="19" spans="1:14" ht="78" customHeight="1">
      <c r="A19" s="321"/>
      <c r="B19" s="330"/>
      <c r="C19" s="347"/>
      <c r="D19" s="342"/>
      <c r="E19" s="342"/>
      <c r="F19" s="342"/>
      <c r="G19" s="269"/>
      <c r="H19" s="388"/>
      <c r="I19" s="360"/>
      <c r="J19" s="157"/>
      <c r="K19" s="349"/>
      <c r="L19" s="342"/>
      <c r="M19" s="345"/>
      <c r="N19" s="339"/>
    </row>
    <row r="20" spans="1:14" ht="4.5" customHeight="1">
      <c r="A20" s="321"/>
      <c r="B20" s="330"/>
      <c r="C20" s="347"/>
      <c r="D20" s="342"/>
      <c r="E20" s="342"/>
      <c r="F20" s="342"/>
      <c r="G20" s="269"/>
      <c r="H20" s="388"/>
      <c r="I20" s="360"/>
      <c r="J20" s="157"/>
      <c r="K20" s="349"/>
      <c r="L20" s="342"/>
      <c r="M20" s="345"/>
      <c r="N20" s="339"/>
    </row>
    <row r="21" spans="1:14" ht="90" customHeight="1" hidden="1">
      <c r="A21" s="321"/>
      <c r="B21" s="330"/>
      <c r="C21" s="347"/>
      <c r="D21" s="342"/>
      <c r="E21" s="342"/>
      <c r="F21" s="342"/>
      <c r="G21" s="269"/>
      <c r="H21" s="388"/>
      <c r="I21" s="361"/>
      <c r="J21" s="157"/>
      <c r="K21" s="350"/>
      <c r="L21" s="342"/>
      <c r="M21" s="345"/>
      <c r="N21" s="339"/>
    </row>
    <row r="22" spans="1:14" ht="138" customHeight="1" hidden="1">
      <c r="A22" s="321"/>
      <c r="B22" s="330"/>
      <c r="C22" s="347"/>
      <c r="D22" s="342"/>
      <c r="E22" s="342"/>
      <c r="F22" s="342"/>
      <c r="G22" s="269"/>
      <c r="H22" s="388"/>
      <c r="I22" s="158"/>
      <c r="J22" s="159"/>
      <c r="K22" s="133"/>
      <c r="L22" s="342"/>
      <c r="M22" s="345"/>
      <c r="N22" s="339"/>
    </row>
    <row r="23" spans="1:14" ht="106.5" customHeight="1" hidden="1">
      <c r="A23" s="321"/>
      <c r="B23" s="330"/>
      <c r="C23" s="160"/>
      <c r="D23" s="342"/>
      <c r="E23" s="342"/>
      <c r="F23" s="342"/>
      <c r="G23" s="269"/>
      <c r="H23" s="388"/>
      <c r="I23" s="388"/>
      <c r="J23" s="159"/>
      <c r="K23" s="347"/>
      <c r="L23" s="342"/>
      <c r="M23" s="345"/>
      <c r="N23" s="339"/>
    </row>
    <row r="24" spans="1:14" ht="27" customHeight="1" hidden="1">
      <c r="A24" s="322"/>
      <c r="B24" s="331"/>
      <c r="C24" s="161"/>
      <c r="D24" s="343"/>
      <c r="E24" s="343"/>
      <c r="F24" s="343"/>
      <c r="G24" s="270"/>
      <c r="H24" s="389"/>
      <c r="I24" s="389"/>
      <c r="J24" s="162"/>
      <c r="K24" s="334"/>
      <c r="L24" s="343"/>
      <c r="M24" s="346"/>
      <c r="N24" s="340"/>
    </row>
    <row r="25" spans="1:12" ht="112.5" customHeight="1">
      <c r="A25" s="139">
        <v>2</v>
      </c>
      <c r="B25" s="140" t="s">
        <v>15</v>
      </c>
      <c r="C25" s="118" t="s">
        <v>16</v>
      </c>
      <c r="D25" s="163">
        <v>400</v>
      </c>
      <c r="E25" s="164"/>
      <c r="F25" s="164"/>
      <c r="G25" s="118">
        <v>400</v>
      </c>
      <c r="H25" s="132"/>
      <c r="I25" s="162"/>
      <c r="J25" s="162"/>
      <c r="K25" s="118"/>
      <c r="L25" s="118">
        <v>0</v>
      </c>
    </row>
    <row r="26" spans="1:12" ht="139.5" customHeight="1">
      <c r="A26" s="139">
        <v>4</v>
      </c>
      <c r="B26" s="140" t="s">
        <v>73</v>
      </c>
      <c r="C26" s="118" t="s">
        <v>74</v>
      </c>
      <c r="D26" s="163">
        <v>50</v>
      </c>
      <c r="E26" s="164"/>
      <c r="F26" s="164"/>
      <c r="G26" s="118"/>
      <c r="H26" s="132">
        <v>50</v>
      </c>
      <c r="I26" s="119"/>
      <c r="J26" s="162"/>
      <c r="K26" s="118"/>
      <c r="L26" s="118">
        <v>0</v>
      </c>
    </row>
    <row r="27" spans="1:13" ht="169.5" customHeight="1">
      <c r="A27" s="139">
        <v>5</v>
      </c>
      <c r="B27" s="140" t="s">
        <v>17</v>
      </c>
      <c r="C27" s="118" t="s">
        <v>18</v>
      </c>
      <c r="D27" s="163">
        <v>100</v>
      </c>
      <c r="E27" s="118"/>
      <c r="F27" s="118">
        <v>100</v>
      </c>
      <c r="G27" s="118"/>
      <c r="H27" s="132"/>
      <c r="I27" s="120" t="s">
        <v>151</v>
      </c>
      <c r="J27" s="162"/>
      <c r="K27" s="118"/>
      <c r="L27" s="118">
        <v>100</v>
      </c>
      <c r="M27" s="165" t="s">
        <v>161</v>
      </c>
    </row>
    <row r="28" spans="1:14" ht="167.25" customHeight="1">
      <c r="A28" s="139">
        <v>6</v>
      </c>
      <c r="B28" s="140" t="s">
        <v>19</v>
      </c>
      <c r="C28" s="118" t="s">
        <v>18</v>
      </c>
      <c r="D28" s="163">
        <v>100</v>
      </c>
      <c r="E28" s="164"/>
      <c r="F28" s="118">
        <v>100</v>
      </c>
      <c r="G28" s="118"/>
      <c r="H28" s="132"/>
      <c r="I28" s="142" t="s">
        <v>152</v>
      </c>
      <c r="J28" s="162"/>
      <c r="K28" s="118"/>
      <c r="L28" s="118">
        <v>87</v>
      </c>
      <c r="M28" s="165" t="s">
        <v>160</v>
      </c>
      <c r="N28" s="118">
        <v>13</v>
      </c>
    </row>
    <row r="29" spans="1:12" ht="63" customHeight="1">
      <c r="A29" s="139">
        <v>7</v>
      </c>
      <c r="B29" s="140" t="s">
        <v>21</v>
      </c>
      <c r="C29" s="118" t="s">
        <v>74</v>
      </c>
      <c r="D29" s="163">
        <v>100</v>
      </c>
      <c r="E29" s="164"/>
      <c r="F29" s="164"/>
      <c r="G29" s="118"/>
      <c r="H29" s="132">
        <v>100</v>
      </c>
      <c r="I29" s="142"/>
      <c r="J29" s="142"/>
      <c r="K29" s="164"/>
      <c r="L29" s="118">
        <v>0</v>
      </c>
    </row>
    <row r="30" spans="1:14" s="171" customFormat="1" ht="22.5" customHeight="1">
      <c r="A30" s="127"/>
      <c r="B30" s="127" t="s">
        <v>23</v>
      </c>
      <c r="C30" s="127"/>
      <c r="D30" s="166">
        <f>D29+D28+D27+D26+D25+D17</f>
        <v>12487</v>
      </c>
      <c r="E30" s="166">
        <f>E29+E28+E27+E26+E25+E17</f>
        <v>1259</v>
      </c>
      <c r="F30" s="166">
        <f>F29+F28+F27+F26+F25+F17</f>
        <v>5185.69</v>
      </c>
      <c r="G30" s="166">
        <f>G29+G28+G27+G26+G25+G17</f>
        <v>2527.7</v>
      </c>
      <c r="H30" s="166">
        <f>H29+H28+H27+H26+H25+H17</f>
        <v>3514.61</v>
      </c>
      <c r="I30" s="167"/>
      <c r="J30" s="162"/>
      <c r="K30" s="164"/>
      <c r="L30" s="164">
        <f>L25+L17+L27+L28</f>
        <v>6431.63</v>
      </c>
      <c r="M30" s="169">
        <f>L30/(E30+F30)*100</f>
        <v>99.79735254915288</v>
      </c>
      <c r="N30" s="170"/>
    </row>
    <row r="31" spans="1:12" ht="44.25" customHeight="1">
      <c r="A31" s="370" t="s">
        <v>24</v>
      </c>
      <c r="B31" s="371"/>
      <c r="C31" s="371"/>
      <c r="D31" s="371"/>
      <c r="E31" s="371"/>
      <c r="F31" s="371"/>
      <c r="G31" s="371"/>
      <c r="H31" s="371"/>
      <c r="I31" s="371"/>
      <c r="J31" s="372"/>
      <c r="K31" s="118"/>
      <c r="L31" s="173"/>
    </row>
    <row r="32" spans="1:12" ht="80.25" customHeight="1">
      <c r="A32" s="139">
        <v>8</v>
      </c>
      <c r="B32" s="140" t="s">
        <v>75</v>
      </c>
      <c r="C32" s="118" t="s">
        <v>16</v>
      </c>
      <c r="D32" s="163">
        <v>100</v>
      </c>
      <c r="E32" s="118"/>
      <c r="F32" s="118"/>
      <c r="G32" s="118">
        <v>100</v>
      </c>
      <c r="H32" s="118"/>
      <c r="I32" s="366"/>
      <c r="J32" s="367"/>
      <c r="K32" s="164"/>
      <c r="L32" s="163">
        <v>0</v>
      </c>
    </row>
    <row r="33" spans="1:13" ht="60.75" customHeight="1">
      <c r="A33" s="139">
        <v>9</v>
      </c>
      <c r="B33" s="140" t="s">
        <v>25</v>
      </c>
      <c r="C33" s="115" t="s">
        <v>116</v>
      </c>
      <c r="D33" s="174">
        <v>100</v>
      </c>
      <c r="E33" s="175"/>
      <c r="F33" s="175"/>
      <c r="G33" s="118">
        <v>100</v>
      </c>
      <c r="H33" s="128"/>
      <c r="I33" s="142"/>
      <c r="J33" s="176"/>
      <c r="K33" s="177"/>
      <c r="L33" s="163">
        <v>0</v>
      </c>
      <c r="M33" s="178"/>
    </row>
    <row r="34" spans="1:12" ht="30.75" customHeight="1" hidden="1">
      <c r="A34" s="139">
        <v>11</v>
      </c>
      <c r="B34" s="118"/>
      <c r="C34" s="118"/>
      <c r="D34" s="163"/>
      <c r="E34" s="118"/>
      <c r="F34" s="118"/>
      <c r="G34" s="118"/>
      <c r="H34" s="118"/>
      <c r="I34" s="179"/>
      <c r="J34" s="179"/>
      <c r="K34" s="164"/>
      <c r="L34" s="163"/>
    </row>
    <row r="35" spans="1:14" s="171" customFormat="1" ht="23.25" customHeight="1">
      <c r="A35" s="127"/>
      <c r="B35" s="127" t="s">
        <v>26</v>
      </c>
      <c r="C35" s="127"/>
      <c r="D35" s="166">
        <f>D32+D33</f>
        <v>200</v>
      </c>
      <c r="E35" s="166">
        <f>E32+E33</f>
        <v>0</v>
      </c>
      <c r="F35" s="166">
        <f>F32+F33</f>
        <v>0</v>
      </c>
      <c r="G35" s="166">
        <f>G32+G33</f>
        <v>200</v>
      </c>
      <c r="H35" s="166">
        <f>H32+H33</f>
        <v>0</v>
      </c>
      <c r="I35" s="162"/>
      <c r="J35" s="162"/>
      <c r="K35" s="164"/>
      <c r="L35" s="166">
        <v>0</v>
      </c>
      <c r="M35" s="128"/>
      <c r="N35" s="170"/>
    </row>
    <row r="36" spans="1:12" ht="21" customHeight="1" hidden="1">
      <c r="A36" s="140"/>
      <c r="B36" s="127"/>
      <c r="C36" s="127"/>
      <c r="D36" s="164"/>
      <c r="E36" s="164"/>
      <c r="F36" s="164"/>
      <c r="G36" s="164"/>
      <c r="H36" s="164"/>
      <c r="I36" s="167"/>
      <c r="J36" s="162"/>
      <c r="K36" s="118"/>
      <c r="L36" s="164">
        <v>0</v>
      </c>
    </row>
    <row r="37" spans="1:13" ht="43.5" customHeight="1">
      <c r="A37" s="180" t="s">
        <v>27</v>
      </c>
      <c r="B37" s="370" t="s">
        <v>28</v>
      </c>
      <c r="C37" s="371"/>
      <c r="D37" s="371"/>
      <c r="E37" s="371"/>
      <c r="F37" s="371"/>
      <c r="G37" s="371"/>
      <c r="H37" s="371"/>
      <c r="I37" s="371"/>
      <c r="J37" s="371"/>
      <c r="K37" s="371"/>
      <c r="L37" s="372"/>
      <c r="M37" s="124"/>
    </row>
    <row r="38" spans="1:13" ht="201" customHeight="1">
      <c r="A38" s="181">
        <v>10</v>
      </c>
      <c r="B38" s="182" t="s">
        <v>144</v>
      </c>
      <c r="C38" s="164"/>
      <c r="D38" s="118">
        <v>200</v>
      </c>
      <c r="E38" s="164"/>
      <c r="F38" s="164"/>
      <c r="G38" s="118">
        <v>200</v>
      </c>
      <c r="H38" s="164"/>
      <c r="I38" s="162"/>
      <c r="J38" s="162"/>
      <c r="K38" s="118"/>
      <c r="L38" s="164"/>
      <c r="M38" s="124"/>
    </row>
    <row r="39" spans="1:13" ht="103.5" customHeight="1">
      <c r="A39" s="181">
        <v>11</v>
      </c>
      <c r="B39" s="182" t="s">
        <v>79</v>
      </c>
      <c r="C39" s="164"/>
      <c r="D39" s="118">
        <v>200</v>
      </c>
      <c r="E39" s="164"/>
      <c r="F39" s="164"/>
      <c r="G39" s="118">
        <v>200</v>
      </c>
      <c r="H39" s="164"/>
      <c r="I39" s="162"/>
      <c r="J39" s="162"/>
      <c r="K39" s="118"/>
      <c r="L39" s="164"/>
      <c r="M39" s="124"/>
    </row>
    <row r="40" spans="1:14" s="171" customFormat="1" ht="22.5" customHeight="1">
      <c r="A40" s="127"/>
      <c r="B40" s="127" t="s">
        <v>33</v>
      </c>
      <c r="C40" s="127"/>
      <c r="D40" s="166">
        <f>D38+D39</f>
        <v>400</v>
      </c>
      <c r="E40" s="166">
        <f>E38+E39</f>
        <v>0</v>
      </c>
      <c r="F40" s="166">
        <f>F38+F39</f>
        <v>0</v>
      </c>
      <c r="G40" s="166">
        <f>G38+G39</f>
        <v>400</v>
      </c>
      <c r="H40" s="166">
        <f>H38+H39</f>
        <v>0</v>
      </c>
      <c r="I40" s="166"/>
      <c r="J40" s="166"/>
      <c r="K40" s="166"/>
      <c r="L40" s="166">
        <f>L38+L39</f>
        <v>0</v>
      </c>
      <c r="M40" s="128"/>
      <c r="N40" s="170"/>
    </row>
    <row r="41" spans="1:12" ht="57" customHeight="1">
      <c r="A41" s="183" t="s">
        <v>29</v>
      </c>
      <c r="B41" s="376" t="s">
        <v>34</v>
      </c>
      <c r="C41" s="377"/>
      <c r="D41" s="377"/>
      <c r="E41" s="377"/>
      <c r="F41" s="377"/>
      <c r="G41" s="378"/>
      <c r="H41" s="164"/>
      <c r="I41" s="162"/>
      <c r="J41" s="184"/>
      <c r="K41" s="129"/>
      <c r="L41" s="164">
        <v>0</v>
      </c>
    </row>
    <row r="42" spans="1:13" ht="102" customHeight="1">
      <c r="A42" s="185" t="s">
        <v>145</v>
      </c>
      <c r="B42" s="140" t="s">
        <v>80</v>
      </c>
      <c r="C42" s="115" t="s">
        <v>32</v>
      </c>
      <c r="D42" s="118">
        <v>1413</v>
      </c>
      <c r="E42" s="164"/>
      <c r="F42" s="164">
        <v>712.59</v>
      </c>
      <c r="G42" s="164">
        <v>700.41</v>
      </c>
      <c r="H42" s="164"/>
      <c r="I42" s="186" t="s">
        <v>209</v>
      </c>
      <c r="J42" s="184"/>
      <c r="K42" s="118" t="s">
        <v>207</v>
      </c>
      <c r="L42" s="163">
        <v>712.59</v>
      </c>
      <c r="M42" s="128">
        <f>L42/(E42+F42)*100</f>
        <v>100</v>
      </c>
    </row>
    <row r="43" spans="1:13" ht="86.25" customHeight="1">
      <c r="A43" s="185" t="s">
        <v>146</v>
      </c>
      <c r="B43" s="140" t="s">
        <v>37</v>
      </c>
      <c r="C43" s="115" t="s">
        <v>32</v>
      </c>
      <c r="D43" s="163">
        <v>500</v>
      </c>
      <c r="E43" s="163"/>
      <c r="F43" s="163">
        <v>130.1</v>
      </c>
      <c r="G43" s="115">
        <v>369.9</v>
      </c>
      <c r="H43" s="128"/>
      <c r="I43" s="186" t="s">
        <v>209</v>
      </c>
      <c r="J43" s="187"/>
      <c r="K43" s="118" t="s">
        <v>207</v>
      </c>
      <c r="L43" s="163">
        <v>130.1</v>
      </c>
      <c r="M43" s="128">
        <f>L43/(E43+F43)*100</f>
        <v>100</v>
      </c>
    </row>
    <row r="44" spans="1:12" ht="96" customHeight="1">
      <c r="A44" s="185" t="s">
        <v>35</v>
      </c>
      <c r="B44" s="140" t="s">
        <v>39</v>
      </c>
      <c r="C44" s="118" t="s">
        <v>32</v>
      </c>
      <c r="D44" s="163">
        <v>300</v>
      </c>
      <c r="E44" s="163"/>
      <c r="F44" s="163"/>
      <c r="G44" s="118">
        <v>300</v>
      </c>
      <c r="H44" s="118"/>
      <c r="I44" s="188"/>
      <c r="J44" s="142"/>
      <c r="K44" s="118"/>
      <c r="L44" s="189"/>
    </row>
    <row r="45" spans="1:13" ht="96.75" customHeight="1">
      <c r="A45" s="185" t="s">
        <v>36</v>
      </c>
      <c r="B45" s="140" t="s">
        <v>41</v>
      </c>
      <c r="C45" s="118" t="s">
        <v>32</v>
      </c>
      <c r="D45" s="163">
        <v>300</v>
      </c>
      <c r="E45" s="166"/>
      <c r="F45" s="163">
        <v>8.625</v>
      </c>
      <c r="G45" s="118">
        <v>291.37</v>
      </c>
      <c r="H45" s="118"/>
      <c r="I45" s="186" t="s">
        <v>209</v>
      </c>
      <c r="J45" s="142"/>
      <c r="K45" s="118"/>
      <c r="L45" s="163">
        <v>8.63</v>
      </c>
      <c r="M45" s="128">
        <v>100</v>
      </c>
    </row>
    <row r="46" spans="1:12" ht="132.75" customHeight="1">
      <c r="A46" s="185" t="s">
        <v>38</v>
      </c>
      <c r="B46" s="140" t="s">
        <v>44</v>
      </c>
      <c r="C46" s="118" t="s">
        <v>147</v>
      </c>
      <c r="D46" s="163">
        <v>50</v>
      </c>
      <c r="E46" s="166"/>
      <c r="F46" s="166"/>
      <c r="G46" s="118">
        <v>50</v>
      </c>
      <c r="H46" s="118"/>
      <c r="I46" s="162"/>
      <c r="J46" s="190"/>
      <c r="K46" s="129"/>
      <c r="L46" s="163">
        <v>0</v>
      </c>
    </row>
    <row r="47" spans="1:12" ht="8.25" customHeight="1" hidden="1">
      <c r="A47" s="185"/>
      <c r="B47" s="127"/>
      <c r="C47" s="127"/>
      <c r="D47" s="166"/>
      <c r="E47" s="163"/>
      <c r="F47" s="163"/>
      <c r="G47" s="118"/>
      <c r="H47" s="118" t="e">
        <f>E47/D47*100</f>
        <v>#DIV/0!</v>
      </c>
      <c r="I47" s="162"/>
      <c r="J47" s="162"/>
      <c r="K47" s="164"/>
      <c r="L47" s="189"/>
    </row>
    <row r="48" spans="1:14" s="171" customFormat="1" ht="21.75" customHeight="1">
      <c r="A48" s="183"/>
      <c r="B48" s="127" t="s">
        <v>45</v>
      </c>
      <c r="C48" s="127"/>
      <c r="D48" s="166">
        <f>D42+D43+D44+D45+D46</f>
        <v>2563</v>
      </c>
      <c r="E48" s="166">
        <f>SUM(E43:E47)</f>
        <v>0</v>
      </c>
      <c r="F48" s="166">
        <f>SUM(F42:F47)</f>
        <v>851.315</v>
      </c>
      <c r="G48" s="166">
        <f>G42+G43+G44+G45+G46</f>
        <v>1711.6799999999998</v>
      </c>
      <c r="H48" s="166"/>
      <c r="I48" s="166"/>
      <c r="J48" s="166">
        <v>521.2</v>
      </c>
      <c r="K48" s="166"/>
      <c r="L48" s="166">
        <f>L42+L43+L44+L45+L46</f>
        <v>851.32</v>
      </c>
      <c r="M48" s="128">
        <v>100</v>
      </c>
      <c r="N48" s="170"/>
    </row>
    <row r="49" spans="1:12" ht="51.75" customHeight="1">
      <c r="A49" s="183" t="s">
        <v>46</v>
      </c>
      <c r="B49" s="379" t="s">
        <v>47</v>
      </c>
      <c r="C49" s="380"/>
      <c r="D49" s="380"/>
      <c r="E49" s="380"/>
      <c r="F49" s="380"/>
      <c r="G49" s="380"/>
      <c r="H49" s="380"/>
      <c r="I49" s="380"/>
      <c r="J49" s="380"/>
      <c r="K49" s="380"/>
      <c r="L49" s="381"/>
    </row>
    <row r="50" spans="1:12" ht="396" customHeight="1" hidden="1">
      <c r="A50" s="344" t="s">
        <v>48</v>
      </c>
      <c r="B50" s="382"/>
      <c r="C50" s="383"/>
      <c r="D50" s="383"/>
      <c r="E50" s="383"/>
      <c r="F50" s="383"/>
      <c r="G50" s="383"/>
      <c r="H50" s="383"/>
      <c r="I50" s="383"/>
      <c r="J50" s="383"/>
      <c r="K50" s="383"/>
      <c r="L50" s="384"/>
    </row>
    <row r="51" spans="1:12" ht="33" customHeight="1" hidden="1">
      <c r="A51" s="345"/>
      <c r="B51" s="382"/>
      <c r="C51" s="383"/>
      <c r="D51" s="383"/>
      <c r="E51" s="383"/>
      <c r="F51" s="383"/>
      <c r="G51" s="383"/>
      <c r="H51" s="383"/>
      <c r="I51" s="383"/>
      <c r="J51" s="383"/>
      <c r="K51" s="383"/>
      <c r="L51" s="384"/>
    </row>
    <row r="52" spans="1:12" ht="50.25" customHeight="1" hidden="1">
      <c r="A52" s="346"/>
      <c r="B52" s="385"/>
      <c r="C52" s="386"/>
      <c r="D52" s="386"/>
      <c r="E52" s="386"/>
      <c r="F52" s="386"/>
      <c r="G52" s="386"/>
      <c r="H52" s="386"/>
      <c r="I52" s="386"/>
      <c r="J52" s="386"/>
      <c r="K52" s="386"/>
      <c r="L52" s="387"/>
    </row>
    <row r="53" spans="1:13" ht="278.25" customHeight="1">
      <c r="A53" s="232" t="s">
        <v>40</v>
      </c>
      <c r="B53" s="143" t="s">
        <v>50</v>
      </c>
      <c r="C53" s="114" t="s">
        <v>120</v>
      </c>
      <c r="D53" s="154">
        <v>800</v>
      </c>
      <c r="E53" s="132">
        <v>198</v>
      </c>
      <c r="F53" s="132">
        <v>198</v>
      </c>
      <c r="G53" s="114">
        <v>338</v>
      </c>
      <c r="H53" s="118">
        <v>66</v>
      </c>
      <c r="I53" s="191" t="s">
        <v>210</v>
      </c>
      <c r="J53" s="186"/>
      <c r="K53" s="186" t="s">
        <v>211</v>
      </c>
      <c r="L53" s="192">
        <v>447.638</v>
      </c>
      <c r="M53" s="128">
        <f>L53/(E53+F53)*100</f>
        <v>113.03989898989899</v>
      </c>
    </row>
    <row r="54" spans="1:12" ht="92.25" customHeight="1">
      <c r="A54" s="185" t="s">
        <v>43</v>
      </c>
      <c r="B54" s="140" t="s">
        <v>81</v>
      </c>
      <c r="C54" s="115" t="s">
        <v>117</v>
      </c>
      <c r="D54" s="163">
        <v>500</v>
      </c>
      <c r="E54" s="164"/>
      <c r="F54" s="118"/>
      <c r="G54" s="115">
        <v>500</v>
      </c>
      <c r="H54" s="118"/>
      <c r="I54" s="366"/>
      <c r="J54" s="367"/>
      <c r="K54" s="118"/>
      <c r="L54" s="192">
        <v>0</v>
      </c>
    </row>
    <row r="55" spans="1:13" ht="206.25" customHeight="1">
      <c r="A55" s="185" t="s">
        <v>49</v>
      </c>
      <c r="B55" s="140" t="s">
        <v>125</v>
      </c>
      <c r="C55" s="115" t="s">
        <v>123</v>
      </c>
      <c r="D55" s="163">
        <v>400</v>
      </c>
      <c r="E55" s="163"/>
      <c r="F55" s="118">
        <v>200</v>
      </c>
      <c r="G55" s="118">
        <v>100</v>
      </c>
      <c r="H55" s="193">
        <v>100</v>
      </c>
      <c r="I55" s="368" t="s">
        <v>212</v>
      </c>
      <c r="J55" s="369"/>
      <c r="K55" s="118" t="s">
        <v>213</v>
      </c>
      <c r="L55" s="192">
        <v>138.58</v>
      </c>
      <c r="M55" s="128">
        <f>L55/(E55+F55)*100</f>
        <v>69.29</v>
      </c>
    </row>
    <row r="56" spans="1:13" ht="30" customHeight="1">
      <c r="A56" s="183"/>
      <c r="B56" s="127" t="s">
        <v>55</v>
      </c>
      <c r="C56" s="127"/>
      <c r="D56" s="166">
        <f>D53+D54+D55</f>
        <v>1700</v>
      </c>
      <c r="E56" s="166">
        <f>E53+E54+E55</f>
        <v>198</v>
      </c>
      <c r="F56" s="166">
        <f>F53+F54+F55</f>
        <v>398</v>
      </c>
      <c r="G56" s="166">
        <f>G53+G54+G55</f>
        <v>938</v>
      </c>
      <c r="H56" s="166">
        <f>H53+H54+H55</f>
        <v>166</v>
      </c>
      <c r="I56" s="166"/>
      <c r="J56" s="166">
        <f>J53+J54+J55</f>
        <v>0</v>
      </c>
      <c r="K56" s="166"/>
      <c r="L56" s="166">
        <f>L53+L54+L55</f>
        <v>586.218</v>
      </c>
      <c r="M56" s="128">
        <f>L56/(E56+F56)*100</f>
        <v>98.35872483221476</v>
      </c>
    </row>
    <row r="57" spans="1:12" ht="53.25" customHeight="1">
      <c r="A57" s="162">
        <v>6</v>
      </c>
      <c r="B57" s="373" t="s">
        <v>56</v>
      </c>
      <c r="C57" s="374"/>
      <c r="D57" s="374"/>
      <c r="E57" s="374"/>
      <c r="F57" s="374"/>
      <c r="G57" s="374"/>
      <c r="H57" s="374"/>
      <c r="I57" s="374"/>
      <c r="J57" s="374"/>
      <c r="K57" s="374"/>
      <c r="L57" s="375"/>
    </row>
    <row r="58" spans="1:13" ht="324" customHeight="1">
      <c r="A58" s="142">
        <v>20</v>
      </c>
      <c r="B58" s="142" t="s">
        <v>57</v>
      </c>
      <c r="C58" s="115" t="s">
        <v>118</v>
      </c>
      <c r="D58" s="163">
        <v>1000</v>
      </c>
      <c r="E58" s="163">
        <v>880.3</v>
      </c>
      <c r="F58" s="163">
        <v>119.7</v>
      </c>
      <c r="G58" s="115">
        <v>0</v>
      </c>
      <c r="H58" s="128">
        <v>0</v>
      </c>
      <c r="I58" s="191" t="s">
        <v>159</v>
      </c>
      <c r="J58" s="184"/>
      <c r="K58" s="118" t="s">
        <v>208</v>
      </c>
      <c r="L58" s="163">
        <v>1000</v>
      </c>
      <c r="M58" s="128">
        <f>L58/(E58+F58)*100</f>
        <v>100</v>
      </c>
    </row>
    <row r="59" spans="1:13" ht="130.5" customHeight="1">
      <c r="A59" s="142">
        <v>21</v>
      </c>
      <c r="B59" s="142" t="s">
        <v>58</v>
      </c>
      <c r="C59" s="115" t="s">
        <v>18</v>
      </c>
      <c r="D59" s="163">
        <v>800</v>
      </c>
      <c r="E59" s="163">
        <v>303.1</v>
      </c>
      <c r="F59" s="163"/>
      <c r="G59" s="118">
        <v>496.9</v>
      </c>
      <c r="H59" s="118">
        <v>0</v>
      </c>
      <c r="I59" s="179" t="s">
        <v>214</v>
      </c>
      <c r="J59" s="142"/>
      <c r="K59" s="118" t="s">
        <v>131</v>
      </c>
      <c r="L59" s="163">
        <v>303.1</v>
      </c>
      <c r="M59" s="128">
        <f>L59/(E59+F59)*100</f>
        <v>100</v>
      </c>
    </row>
    <row r="60" spans="1:14" ht="139.5" customHeight="1">
      <c r="A60" s="142">
        <v>22</v>
      </c>
      <c r="B60" s="142" t="s">
        <v>82</v>
      </c>
      <c r="C60" s="115" t="s">
        <v>116</v>
      </c>
      <c r="D60" s="163">
        <v>3071</v>
      </c>
      <c r="E60" s="163">
        <v>0</v>
      </c>
      <c r="F60" s="163">
        <v>1068.41</v>
      </c>
      <c r="G60" s="118">
        <v>2002.59</v>
      </c>
      <c r="H60" s="118">
        <v>0</v>
      </c>
      <c r="I60" s="142" t="s">
        <v>158</v>
      </c>
      <c r="J60" s="162"/>
      <c r="K60" s="118" t="s">
        <v>156</v>
      </c>
      <c r="L60" s="163">
        <v>1068.414</v>
      </c>
      <c r="M60" s="128">
        <f>L60/(E60+F60)*100</f>
        <v>100.00037438810942</v>
      </c>
      <c r="N60" s="118">
        <v>57.4</v>
      </c>
    </row>
    <row r="61" spans="1:13" ht="162.75" customHeight="1">
      <c r="A61" s="142">
        <v>23</v>
      </c>
      <c r="B61" s="142" t="s">
        <v>83</v>
      </c>
      <c r="C61" s="115" t="s">
        <v>117</v>
      </c>
      <c r="D61" s="163">
        <v>50</v>
      </c>
      <c r="E61" s="163">
        <v>0</v>
      </c>
      <c r="F61" s="163"/>
      <c r="G61" s="118">
        <v>50</v>
      </c>
      <c r="H61" s="118">
        <v>0</v>
      </c>
      <c r="I61" s="162"/>
      <c r="J61" s="162"/>
      <c r="K61" s="118"/>
      <c r="L61" s="163">
        <v>0</v>
      </c>
      <c r="M61" s="128"/>
    </row>
    <row r="62" spans="1:12" ht="119.25" customHeight="1">
      <c r="A62" s="142">
        <v>24</v>
      </c>
      <c r="B62" s="194" t="s">
        <v>84</v>
      </c>
      <c r="C62" s="115" t="s">
        <v>130</v>
      </c>
      <c r="D62" s="163">
        <v>400</v>
      </c>
      <c r="E62" s="163">
        <v>0</v>
      </c>
      <c r="F62" s="163"/>
      <c r="G62" s="163">
        <v>400</v>
      </c>
      <c r="H62" s="118">
        <v>0</v>
      </c>
      <c r="I62" s="162"/>
      <c r="J62" s="162"/>
      <c r="K62" s="118"/>
      <c r="L62" s="163">
        <v>0</v>
      </c>
    </row>
    <row r="63" spans="1:13" ht="126.75" customHeight="1">
      <c r="A63" s="142">
        <v>25</v>
      </c>
      <c r="B63" s="194" t="s">
        <v>85</v>
      </c>
      <c r="C63" s="115" t="s">
        <v>166</v>
      </c>
      <c r="D63" s="163">
        <v>200</v>
      </c>
      <c r="E63" s="163">
        <v>0</v>
      </c>
      <c r="F63" s="163">
        <v>41</v>
      </c>
      <c r="G63" s="163">
        <v>159</v>
      </c>
      <c r="H63" s="118">
        <v>0</v>
      </c>
      <c r="I63" s="162"/>
      <c r="J63" s="162"/>
      <c r="K63" s="118"/>
      <c r="L63" s="163">
        <v>41</v>
      </c>
      <c r="M63" s="128">
        <f>L63/(E63+F63)*100</f>
        <v>100</v>
      </c>
    </row>
    <row r="64" spans="1:12" ht="12.75" customHeight="1" hidden="1">
      <c r="A64" s="142">
        <v>40</v>
      </c>
      <c r="B64" s="194" t="s">
        <v>59</v>
      </c>
      <c r="C64" s="194"/>
      <c r="D64" s="163"/>
      <c r="E64" s="163"/>
      <c r="F64" s="163"/>
      <c r="G64" s="115" t="s">
        <v>13</v>
      </c>
      <c r="H64" s="118" t="e">
        <f>E64/D64*100</f>
        <v>#DIV/0!</v>
      </c>
      <c r="I64" s="142"/>
      <c r="J64" s="142"/>
      <c r="K64" s="164"/>
      <c r="L64" s="163"/>
    </row>
    <row r="65" spans="1:14" s="171" customFormat="1" ht="21.75" customHeight="1">
      <c r="A65" s="162"/>
      <c r="B65" s="127" t="s">
        <v>60</v>
      </c>
      <c r="C65" s="127"/>
      <c r="D65" s="166">
        <f>D63+D62+D61+D60+D59+D58</f>
        <v>5521</v>
      </c>
      <c r="E65" s="166">
        <f>E63+E62+E61+E60+E59+E58</f>
        <v>1183.4</v>
      </c>
      <c r="F65" s="166">
        <f>F63+F62+F61+F60+F59+F58</f>
        <v>1229.1100000000001</v>
      </c>
      <c r="G65" s="166">
        <f>G63+G62+G61+G60+G59+G58</f>
        <v>3108.4900000000002</v>
      </c>
      <c r="H65" s="166">
        <f>H63+H62+H61+H60+H59+H58</f>
        <v>0</v>
      </c>
      <c r="I65" s="195"/>
      <c r="J65" s="196"/>
      <c r="K65" s="164"/>
      <c r="L65" s="166">
        <f>SUM(L58:L64)</f>
        <v>2412.514</v>
      </c>
      <c r="M65" s="128">
        <f>L65/(E65+F65)*100</f>
        <v>100.00016580242155</v>
      </c>
      <c r="N65" s="170"/>
    </row>
    <row r="66" spans="1:12" ht="27.75" customHeight="1" hidden="1">
      <c r="A66" s="162">
        <v>7</v>
      </c>
      <c r="B66" s="197" t="s">
        <v>61</v>
      </c>
      <c r="C66" s="126"/>
      <c r="D66" s="126"/>
      <c r="E66" s="126"/>
      <c r="F66" s="126"/>
      <c r="G66" s="126"/>
      <c r="H66" s="126"/>
      <c r="I66" s="115" t="s">
        <v>206</v>
      </c>
      <c r="J66" s="142"/>
      <c r="K66" s="118" t="s">
        <v>205</v>
      </c>
      <c r="L66" s="130"/>
    </row>
    <row r="67" spans="1:14" ht="27.75" customHeight="1">
      <c r="A67" s="162">
        <v>6</v>
      </c>
      <c r="B67" s="373" t="s">
        <v>148</v>
      </c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5"/>
    </row>
    <row r="68" spans="1:14" ht="383.25" customHeight="1">
      <c r="A68" s="142">
        <v>26</v>
      </c>
      <c r="B68" s="142" t="s">
        <v>86</v>
      </c>
      <c r="C68" s="142"/>
      <c r="D68" s="163">
        <v>5000.04</v>
      </c>
      <c r="E68" s="163">
        <v>250</v>
      </c>
      <c r="F68" s="163">
        <f>815.3+1031.7</f>
        <v>1847</v>
      </c>
      <c r="G68" s="115">
        <f>1159.8-1034.7+2541.7</f>
        <v>2666.7999999999997</v>
      </c>
      <c r="H68" s="118">
        <f>236.24</f>
        <v>236.24</v>
      </c>
      <c r="I68" s="142" t="s">
        <v>157</v>
      </c>
      <c r="J68" s="142"/>
      <c r="K68" s="118" t="s">
        <v>169</v>
      </c>
      <c r="L68" s="163">
        <v>2097.56</v>
      </c>
      <c r="M68" s="128">
        <f>L68/(E68+F68)*100</f>
        <v>100.02670481640439</v>
      </c>
      <c r="N68" s="163">
        <v>1196.3</v>
      </c>
    </row>
    <row r="69" spans="1:13" ht="126" customHeight="1">
      <c r="A69" s="142">
        <v>27</v>
      </c>
      <c r="B69" s="142" t="s">
        <v>87</v>
      </c>
      <c r="C69" s="142"/>
      <c r="D69" s="163">
        <v>14987.09</v>
      </c>
      <c r="E69" s="163">
        <v>179.26</v>
      </c>
      <c r="F69" s="166"/>
      <c r="G69" s="115"/>
      <c r="H69" s="118">
        <v>14807.83</v>
      </c>
      <c r="I69" s="142" t="s">
        <v>153</v>
      </c>
      <c r="J69" s="142"/>
      <c r="K69" s="118" t="s">
        <v>154</v>
      </c>
      <c r="L69" s="163">
        <f>179.262</f>
        <v>179.262</v>
      </c>
      <c r="M69" s="128">
        <f>L69/(E69+F69)*100</f>
        <v>100.00111569786903</v>
      </c>
    </row>
    <row r="70" spans="1:13" ht="134.25" customHeight="1">
      <c r="A70" s="142">
        <v>28</v>
      </c>
      <c r="B70" s="142" t="s">
        <v>184</v>
      </c>
      <c r="C70" s="142"/>
      <c r="D70" s="163">
        <v>2100</v>
      </c>
      <c r="E70" s="166"/>
      <c r="F70" s="118">
        <v>470</v>
      </c>
      <c r="G70" s="115">
        <v>1630</v>
      </c>
      <c r="H70" s="118"/>
      <c r="I70" s="142" t="s">
        <v>155</v>
      </c>
      <c r="J70" s="142"/>
      <c r="K70" s="164"/>
      <c r="L70" s="118">
        <v>466.14</v>
      </c>
      <c r="M70" s="128">
        <f>L70/(E70+F70)*100</f>
        <v>99.17872340425532</v>
      </c>
    </row>
    <row r="71" spans="1:14" s="171" customFormat="1" ht="27" customHeight="1">
      <c r="A71" s="162"/>
      <c r="B71" s="127" t="s">
        <v>63</v>
      </c>
      <c r="C71" s="127"/>
      <c r="D71" s="166">
        <f>D68+D69+D70</f>
        <v>22087.13</v>
      </c>
      <c r="E71" s="166">
        <f>E68+E69+E70</f>
        <v>429.26</v>
      </c>
      <c r="F71" s="166">
        <f>F68+F69+F70</f>
        <v>2317</v>
      </c>
      <c r="G71" s="166">
        <f>G68+G69+G70</f>
        <v>4296.799999999999</v>
      </c>
      <c r="H71" s="166">
        <f>H68+H69+H70</f>
        <v>15044.07</v>
      </c>
      <c r="I71" s="167"/>
      <c r="J71" s="162"/>
      <c r="K71" s="164"/>
      <c r="L71" s="164">
        <f>L68+L69+L70</f>
        <v>2742.962</v>
      </c>
      <c r="M71" s="128">
        <f>L71/(E71+F71)*100</f>
        <v>99.87990940406223</v>
      </c>
      <c r="N71" s="170"/>
    </row>
    <row r="72" spans="1:12" ht="192" customHeight="1">
      <c r="A72" s="198">
        <v>8</v>
      </c>
      <c r="B72" s="172" t="s">
        <v>88</v>
      </c>
      <c r="C72" s="164"/>
      <c r="D72" s="164"/>
      <c r="E72" s="164"/>
      <c r="F72" s="164"/>
      <c r="G72" s="164"/>
      <c r="H72" s="164"/>
      <c r="I72" s="162"/>
      <c r="J72" s="142"/>
      <c r="K72" s="118"/>
      <c r="L72" s="130"/>
    </row>
    <row r="73" spans="1:13" ht="285" customHeight="1">
      <c r="A73" s="142">
        <v>39</v>
      </c>
      <c r="B73" s="140" t="s">
        <v>136</v>
      </c>
      <c r="C73" s="140"/>
      <c r="D73" s="166">
        <v>45708.37</v>
      </c>
      <c r="E73" s="163">
        <v>9606</v>
      </c>
      <c r="F73" s="163">
        <f>11894+1130</f>
        <v>13024</v>
      </c>
      <c r="G73" s="118">
        <f>12514+0</f>
        <v>12514</v>
      </c>
      <c r="H73" s="118">
        <v>10564.37</v>
      </c>
      <c r="I73" s="162"/>
      <c r="J73" s="142"/>
      <c r="K73" s="118"/>
      <c r="L73" s="192">
        <v>22252.021</v>
      </c>
      <c r="M73" s="128">
        <f aca="true" t="shared" si="0" ref="M73:M79">L73/(E73+F73)*100</f>
        <v>98.32974370304906</v>
      </c>
    </row>
    <row r="74" spans="1:13" ht="151.5" customHeight="1">
      <c r="A74" s="142">
        <v>40</v>
      </c>
      <c r="B74" s="140" t="s">
        <v>90</v>
      </c>
      <c r="C74" s="140"/>
      <c r="D74" s="166">
        <v>47711.84</v>
      </c>
      <c r="E74" s="163">
        <v>10099.359</v>
      </c>
      <c r="F74" s="163">
        <v>17570.028</v>
      </c>
      <c r="G74" s="118">
        <v>6565.857</v>
      </c>
      <c r="H74" s="118">
        <v>8491.69</v>
      </c>
      <c r="I74" s="162"/>
      <c r="J74" s="142"/>
      <c r="K74" s="118"/>
      <c r="L74" s="199">
        <v>26159.785</v>
      </c>
      <c r="M74" s="128">
        <f t="shared" si="0"/>
        <v>94.5441436776319</v>
      </c>
    </row>
    <row r="75" spans="1:13" ht="138" customHeight="1">
      <c r="A75" s="142">
        <v>41</v>
      </c>
      <c r="B75" s="140" t="s">
        <v>91</v>
      </c>
      <c r="C75" s="140"/>
      <c r="D75" s="166">
        <v>38369.17</v>
      </c>
      <c r="E75" s="163">
        <v>6990.4</v>
      </c>
      <c r="F75" s="163">
        <f>11640.88-62.66</f>
        <v>11578.22</v>
      </c>
      <c r="G75" s="118">
        <v>9345.87</v>
      </c>
      <c r="H75" s="118">
        <v>9524.78</v>
      </c>
      <c r="I75" s="162"/>
      <c r="J75" s="142"/>
      <c r="K75" s="118"/>
      <c r="L75" s="199">
        <v>15079.273</v>
      </c>
      <c r="M75" s="128">
        <f t="shared" si="0"/>
        <v>81.20836658836251</v>
      </c>
    </row>
    <row r="76" spans="1:13" ht="96" customHeight="1">
      <c r="A76" s="142">
        <v>42</v>
      </c>
      <c r="B76" s="140" t="s">
        <v>92</v>
      </c>
      <c r="C76" s="140"/>
      <c r="D76" s="166">
        <v>5696.1</v>
      </c>
      <c r="E76" s="163">
        <v>1397.98</v>
      </c>
      <c r="F76" s="163">
        <v>1347.86</v>
      </c>
      <c r="G76" s="118">
        <v>1310.23</v>
      </c>
      <c r="H76" s="118">
        <v>1640.03</v>
      </c>
      <c r="I76" s="162"/>
      <c r="J76" s="142"/>
      <c r="K76" s="118"/>
      <c r="L76" s="199">
        <v>2761.604</v>
      </c>
      <c r="M76" s="128">
        <f t="shared" si="0"/>
        <v>100.57410482766657</v>
      </c>
    </row>
    <row r="77" spans="1:13" ht="160.5" customHeight="1">
      <c r="A77" s="142">
        <v>43</v>
      </c>
      <c r="B77" s="140" t="s">
        <v>93</v>
      </c>
      <c r="C77" s="140"/>
      <c r="D77" s="163">
        <v>102818.52</v>
      </c>
      <c r="E77" s="163">
        <v>19821.71</v>
      </c>
      <c r="F77" s="163">
        <v>36331.21</v>
      </c>
      <c r="G77" s="163">
        <v>19000</v>
      </c>
      <c r="H77" s="163">
        <v>27665.6</v>
      </c>
      <c r="I77" s="162"/>
      <c r="J77" s="200"/>
      <c r="K77" s="201"/>
      <c r="L77" s="113">
        <v>44957.391</v>
      </c>
      <c r="M77" s="128">
        <f t="shared" si="0"/>
        <v>80.06242774195893</v>
      </c>
    </row>
    <row r="78" spans="1:17" s="205" customFormat="1" ht="160.5" customHeight="1">
      <c r="A78" s="202">
        <v>44</v>
      </c>
      <c r="B78" s="140" t="s">
        <v>101</v>
      </c>
      <c r="C78" s="140"/>
      <c r="D78" s="163">
        <v>10743.79</v>
      </c>
      <c r="E78" s="163">
        <v>1854.45</v>
      </c>
      <c r="F78" s="163">
        <v>3685.94</v>
      </c>
      <c r="G78" s="163">
        <v>2601.69</v>
      </c>
      <c r="H78" s="163">
        <v>2601.71</v>
      </c>
      <c r="I78" s="162"/>
      <c r="J78" s="200"/>
      <c r="K78" s="201"/>
      <c r="L78" s="113">
        <v>3321.381</v>
      </c>
      <c r="M78" s="128">
        <f t="shared" si="0"/>
        <v>59.94850543012314</v>
      </c>
      <c r="N78" s="203"/>
      <c r="O78" s="204"/>
      <c r="P78" s="204"/>
      <c r="Q78" s="204"/>
    </row>
    <row r="79" spans="1:17" s="205" customFormat="1" ht="136.5" customHeight="1">
      <c r="A79" s="202">
        <v>45</v>
      </c>
      <c r="B79" s="140" t="s">
        <v>94</v>
      </c>
      <c r="C79" s="140"/>
      <c r="D79" s="163">
        <v>4839.1</v>
      </c>
      <c r="E79" s="206">
        <v>1413.46</v>
      </c>
      <c r="F79" s="163">
        <v>1202</v>
      </c>
      <c r="G79" s="118">
        <v>1639</v>
      </c>
      <c r="H79" s="118">
        <v>1034.82</v>
      </c>
      <c r="I79" s="142"/>
      <c r="J79" s="142"/>
      <c r="K79" s="164"/>
      <c r="L79" s="207">
        <v>2561.945</v>
      </c>
      <c r="M79" s="128">
        <f t="shared" si="0"/>
        <v>97.95389721119804</v>
      </c>
      <c r="N79" s="203"/>
      <c r="O79" s="204"/>
      <c r="P79" s="204"/>
      <c r="Q79" s="204"/>
    </row>
    <row r="80" spans="1:13" ht="27" customHeight="1">
      <c r="A80" s="142"/>
      <c r="B80" s="127" t="s">
        <v>95</v>
      </c>
      <c r="C80" s="127"/>
      <c r="D80" s="166">
        <f>D79+D78+D77+D76+D75+D74+D73</f>
        <v>255886.88999999998</v>
      </c>
      <c r="E80" s="166">
        <f>E79+E78+E77+E76+E75+E74+E73</f>
        <v>51183.359</v>
      </c>
      <c r="F80" s="166">
        <f>F79+F78+F77+F76+F75+F74+F73</f>
        <v>84739.258</v>
      </c>
      <c r="G80" s="164">
        <f>SUM(G73:G79)</f>
        <v>52976.647</v>
      </c>
      <c r="H80" s="164">
        <f>SUM(H73:H79)</f>
        <v>61523</v>
      </c>
      <c r="I80" s="167"/>
      <c r="J80" s="142"/>
      <c r="K80" s="118"/>
      <c r="L80" s="208">
        <f>SUM(L73:L79)</f>
        <v>117093.40000000001</v>
      </c>
      <c r="M80" s="128"/>
    </row>
    <row r="81" spans="1:13" ht="67.5" customHeight="1">
      <c r="A81" s="162">
        <v>9</v>
      </c>
      <c r="B81" s="370" t="s">
        <v>96</v>
      </c>
      <c r="C81" s="371"/>
      <c r="D81" s="371"/>
      <c r="E81" s="371"/>
      <c r="F81" s="371"/>
      <c r="G81" s="371"/>
      <c r="H81" s="371"/>
      <c r="I81" s="371"/>
      <c r="J81" s="371"/>
      <c r="K81" s="371"/>
      <c r="L81" s="372"/>
      <c r="M81" s="128"/>
    </row>
    <row r="82" spans="1:13" ht="118.5" customHeight="1">
      <c r="A82" s="142">
        <v>46</v>
      </c>
      <c r="B82" s="140" t="s">
        <v>97</v>
      </c>
      <c r="C82" s="140"/>
      <c r="D82" s="163">
        <v>6949.25</v>
      </c>
      <c r="E82" s="163">
        <v>1912.75</v>
      </c>
      <c r="F82" s="163">
        <v>1724.58</v>
      </c>
      <c r="G82" s="118">
        <v>1590.78</v>
      </c>
      <c r="H82" s="118">
        <v>1721.14</v>
      </c>
      <c r="I82" s="142"/>
      <c r="J82" s="142"/>
      <c r="K82" s="118"/>
      <c r="L82" s="113">
        <v>3636.73</v>
      </c>
      <c r="M82" s="128">
        <v>100</v>
      </c>
    </row>
    <row r="83" spans="1:13" ht="27" customHeight="1">
      <c r="A83" s="142"/>
      <c r="B83" s="127" t="s">
        <v>98</v>
      </c>
      <c r="C83" s="127"/>
      <c r="D83" s="166">
        <f>D82</f>
        <v>6949.25</v>
      </c>
      <c r="E83" s="166">
        <f>E82</f>
        <v>1912.75</v>
      </c>
      <c r="F83" s="166">
        <f>F82</f>
        <v>1724.58</v>
      </c>
      <c r="G83" s="166">
        <f>G82</f>
        <v>1590.78</v>
      </c>
      <c r="H83" s="164">
        <f>(E83/D83)*100</f>
        <v>27.524553009317554</v>
      </c>
      <c r="I83" s="209"/>
      <c r="J83" s="209"/>
      <c r="K83" s="164"/>
      <c r="L83" s="122">
        <f>SUM(L82)</f>
        <v>3636.73</v>
      </c>
      <c r="M83" s="210">
        <f>SUM(M82)</f>
        <v>100</v>
      </c>
    </row>
    <row r="84" spans="1:14" ht="26.25" customHeight="1">
      <c r="A84" s="142"/>
      <c r="B84" s="162" t="s">
        <v>64</v>
      </c>
      <c r="C84" s="162"/>
      <c r="D84" s="166">
        <f>D30+D35+D40+D48+D56+D65+D71+D80+D83</f>
        <v>307794.27</v>
      </c>
      <c r="E84" s="166">
        <f>E30+E35+E40+E48+E56+E65+E71+E80+E83</f>
        <v>56165.769</v>
      </c>
      <c r="F84" s="166">
        <f>F30+F35+F40+F48+F56+F65+F71+F80+F83</f>
        <v>96444.95300000001</v>
      </c>
      <c r="G84" s="166">
        <f>G30+G35+G40+G48+G56+G65+G71+G80+G83</f>
        <v>67750.097</v>
      </c>
      <c r="H84" s="166">
        <f>H30+H35+H40+H48+H56+H65+H71+H80+H83</f>
        <v>80275.20455300932</v>
      </c>
      <c r="I84" s="211"/>
      <c r="J84" s="211"/>
      <c r="K84" s="124"/>
      <c r="L84" s="166">
        <f>L30+L35+L40+L48+L56+L65+L71+L80+L83</f>
        <v>133754.774</v>
      </c>
      <c r="M84" s="178">
        <f>L84/(E84+F84)*100</f>
        <v>87.64441465652722</v>
      </c>
      <c r="N84" s="212">
        <f>N28+N60+N68</f>
        <v>1266.7</v>
      </c>
    </row>
    <row r="85" spans="8:14" ht="18.75" hidden="1">
      <c r="H85" s="213" t="e">
        <f>E85/D85*100</f>
        <v>#DIV/0!</v>
      </c>
      <c r="K85" s="122"/>
      <c r="M85" s="215"/>
      <c r="N85" s="156"/>
    </row>
    <row r="86" spans="1:14" ht="18.75">
      <c r="A86" s="123"/>
      <c r="B86" s="123"/>
      <c r="C86" s="123"/>
      <c r="D86" s="123"/>
      <c r="E86" s="123"/>
      <c r="F86" s="123"/>
      <c r="G86" s="123"/>
      <c r="H86" s="216"/>
      <c r="I86" s="217"/>
      <c r="J86" s="217"/>
      <c r="K86" s="217"/>
      <c r="L86" s="123"/>
      <c r="M86" s="123"/>
      <c r="N86" s="123"/>
    </row>
    <row r="87" spans="1:14" ht="37.5" customHeight="1">
      <c r="A87" s="123"/>
      <c r="B87" s="123"/>
      <c r="C87" s="123"/>
      <c r="D87" s="123"/>
      <c r="E87" s="123"/>
      <c r="F87" s="123"/>
      <c r="G87" s="123"/>
      <c r="H87" s="216"/>
      <c r="I87" s="218"/>
      <c r="J87" s="219"/>
      <c r="K87" s="219"/>
      <c r="L87" s="123"/>
      <c r="M87" s="123"/>
      <c r="N87" s="123"/>
    </row>
    <row r="88" spans="1:14" ht="145.5" customHeight="1">
      <c r="A88" s="365"/>
      <c r="B88" s="365"/>
      <c r="C88" s="365"/>
      <c r="D88" s="365"/>
      <c r="E88" s="365"/>
      <c r="F88" s="219"/>
      <c r="G88" s="219"/>
      <c r="H88" s="219"/>
      <c r="I88" s="221"/>
      <c r="J88" s="221"/>
      <c r="K88" s="123"/>
      <c r="L88" s="123"/>
      <c r="M88" s="123"/>
      <c r="N88" s="123"/>
    </row>
    <row r="89" spans="1:14" ht="6" customHeight="1" hidden="1">
      <c r="A89" s="362"/>
      <c r="B89" s="362"/>
      <c r="C89" s="123"/>
      <c r="D89" s="123"/>
      <c r="E89" s="222"/>
      <c r="F89" s="123"/>
      <c r="G89" s="222"/>
      <c r="H89" s="216"/>
      <c r="I89" s="223"/>
      <c r="J89" s="223"/>
      <c r="K89" s="223"/>
      <c r="L89" s="123"/>
      <c r="M89" s="123"/>
      <c r="N89" s="123"/>
    </row>
    <row r="90" spans="1:14" ht="18" customHeight="1" hidden="1">
      <c r="A90" s="364"/>
      <c r="B90" s="364"/>
      <c r="C90" s="219"/>
      <c r="D90" s="219"/>
      <c r="E90" s="219"/>
      <c r="F90" s="219"/>
      <c r="G90" s="223"/>
      <c r="H90" s="223"/>
      <c r="I90" s="218"/>
      <c r="J90" s="224"/>
      <c r="K90" s="224"/>
      <c r="L90" s="123"/>
      <c r="M90" s="123"/>
      <c r="N90" s="123"/>
    </row>
    <row r="91" spans="1:14" ht="71.25" customHeight="1">
      <c r="A91" s="365"/>
      <c r="B91" s="365"/>
      <c r="C91" s="365"/>
      <c r="D91" s="365"/>
      <c r="E91" s="365"/>
      <c r="F91" s="224"/>
      <c r="G91" s="224"/>
      <c r="H91" s="224"/>
      <c r="I91" s="225"/>
      <c r="J91" s="225"/>
      <c r="K91" s="123"/>
      <c r="L91" s="123"/>
      <c r="M91" s="123"/>
      <c r="N91" s="123"/>
    </row>
    <row r="92" spans="1:14" ht="409.5" customHeight="1">
      <c r="A92" s="225"/>
      <c r="B92" s="225"/>
      <c r="C92" s="225"/>
      <c r="D92" s="225"/>
      <c r="E92" s="225"/>
      <c r="F92" s="225"/>
      <c r="G92" s="225"/>
      <c r="H92" s="225"/>
      <c r="I92" s="221"/>
      <c r="J92" s="221"/>
      <c r="K92" s="123"/>
      <c r="L92" s="123"/>
      <c r="M92" s="123"/>
      <c r="N92" s="123"/>
    </row>
    <row r="93" spans="1:14" ht="24" customHeight="1">
      <c r="A93" s="365"/>
      <c r="B93" s="365"/>
      <c r="C93" s="220"/>
      <c r="D93" s="123"/>
      <c r="E93" s="123"/>
      <c r="F93" s="123"/>
      <c r="G93" s="123"/>
      <c r="H93" s="123"/>
      <c r="I93" s="221"/>
      <c r="J93" s="221"/>
      <c r="K93" s="123"/>
      <c r="L93" s="123"/>
      <c r="M93" s="123"/>
      <c r="N93" s="123"/>
    </row>
    <row r="94" spans="1:14" ht="29.25" customHeight="1">
      <c r="A94" s="365"/>
      <c r="B94" s="365"/>
      <c r="C94" s="220"/>
      <c r="D94" s="123"/>
      <c r="E94" s="123"/>
      <c r="F94" s="362"/>
      <c r="G94" s="362"/>
      <c r="H94" s="362"/>
      <c r="I94" s="221"/>
      <c r="J94" s="221"/>
      <c r="K94" s="123"/>
      <c r="L94" s="123"/>
      <c r="M94" s="123"/>
      <c r="N94" s="123"/>
    </row>
    <row r="95" spans="1:14" ht="18.75">
      <c r="A95" s="365"/>
      <c r="B95" s="365"/>
      <c r="C95" s="220"/>
      <c r="D95" s="123"/>
      <c r="E95" s="123"/>
      <c r="F95" s="123"/>
      <c r="G95" s="123"/>
      <c r="H95" s="123"/>
      <c r="I95" s="221"/>
      <c r="J95" s="221"/>
      <c r="K95" s="123"/>
      <c r="L95" s="123"/>
      <c r="M95" s="123"/>
      <c r="N95" s="123"/>
    </row>
    <row r="96" spans="1:14" ht="20.25" customHeight="1">
      <c r="A96" s="365"/>
      <c r="B96" s="365"/>
      <c r="C96" s="220"/>
      <c r="D96" s="123"/>
      <c r="E96" s="123"/>
      <c r="F96" s="123"/>
      <c r="G96" s="123"/>
      <c r="H96" s="123"/>
      <c r="I96" s="221"/>
      <c r="J96" s="221"/>
      <c r="K96" s="123"/>
      <c r="L96" s="123"/>
      <c r="M96" s="123"/>
      <c r="N96" s="123"/>
    </row>
    <row r="97" spans="1:14" ht="38.25" customHeight="1">
      <c r="A97" s="362"/>
      <c r="B97" s="362"/>
      <c r="C97" s="123"/>
      <c r="D97" s="123"/>
      <c r="E97" s="123"/>
      <c r="F97" s="123"/>
      <c r="G97" s="123"/>
      <c r="H97" s="123"/>
      <c r="I97" s="221"/>
      <c r="J97" s="221"/>
      <c r="K97" s="123"/>
      <c r="L97" s="123"/>
      <c r="M97" s="123"/>
      <c r="N97" s="123"/>
    </row>
    <row r="98" spans="1:14" ht="18.75">
      <c r="A98" s="363"/>
      <c r="B98" s="363"/>
      <c r="C98" s="226"/>
      <c r="K98" s="122"/>
      <c r="M98" s="227"/>
      <c r="N98" s="230"/>
    </row>
    <row r="99" spans="1:3" ht="18.75">
      <c r="A99" s="363"/>
      <c r="B99" s="363"/>
      <c r="C99" s="226"/>
    </row>
    <row r="105" spans="2:3" ht="18.75">
      <c r="B105" s="210"/>
      <c r="C105" s="210"/>
    </row>
  </sheetData>
  <sheetProtection/>
  <mergeCells count="73">
    <mergeCell ref="A50:A52"/>
    <mergeCell ref="B41:G41"/>
    <mergeCell ref="I32:J32"/>
    <mergeCell ref="G17:G24"/>
    <mergeCell ref="B49:L52"/>
    <mergeCell ref="B37:L37"/>
    <mergeCell ref="I23:I24"/>
    <mergeCell ref="H17:H24"/>
    <mergeCell ref="A31:J31"/>
    <mergeCell ref="C17:C22"/>
    <mergeCell ref="I54:J54"/>
    <mergeCell ref="I55:J55"/>
    <mergeCell ref="F94:H94"/>
    <mergeCell ref="A88:E88"/>
    <mergeCell ref="A94:B94"/>
    <mergeCell ref="B81:L81"/>
    <mergeCell ref="B57:L57"/>
    <mergeCell ref="B67:N67"/>
    <mergeCell ref="A97:B97"/>
    <mergeCell ref="A98:B98"/>
    <mergeCell ref="A99:B99"/>
    <mergeCell ref="A89:B89"/>
    <mergeCell ref="A90:B90"/>
    <mergeCell ref="A91:E91"/>
    <mergeCell ref="A93:B93"/>
    <mergeCell ref="A96:B96"/>
    <mergeCell ref="A95:B95"/>
    <mergeCell ref="I14:I15"/>
    <mergeCell ref="D17:D24"/>
    <mergeCell ref="E17:E24"/>
    <mergeCell ref="F17:F24"/>
    <mergeCell ref="I17:I21"/>
    <mergeCell ref="H12:H13"/>
    <mergeCell ref="F14:F15"/>
    <mergeCell ref="G14:G15"/>
    <mergeCell ref="H14:H15"/>
    <mergeCell ref="F12:F13"/>
    <mergeCell ref="A7:A8"/>
    <mergeCell ref="B7:B8"/>
    <mergeCell ref="G12:G13"/>
    <mergeCell ref="D14:D15"/>
    <mergeCell ref="E14:E15"/>
    <mergeCell ref="D12:D13"/>
    <mergeCell ref="E12:E13"/>
    <mergeCell ref="A1:I1"/>
    <mergeCell ref="D2:D5"/>
    <mergeCell ref="I2:K4"/>
    <mergeCell ref="A2:A5"/>
    <mergeCell ref="E2:H4"/>
    <mergeCell ref="C2:C5"/>
    <mergeCell ref="B2:B5"/>
    <mergeCell ref="D7:D8"/>
    <mergeCell ref="E7:E8"/>
    <mergeCell ref="F7:F8"/>
    <mergeCell ref="N2:N6"/>
    <mergeCell ref="N17:N24"/>
    <mergeCell ref="K12:K13"/>
    <mergeCell ref="L17:L24"/>
    <mergeCell ref="M17:M24"/>
    <mergeCell ref="K23:K24"/>
    <mergeCell ref="K14:K15"/>
    <mergeCell ref="K17:K21"/>
    <mergeCell ref="L2:M4"/>
    <mergeCell ref="A16:A24"/>
    <mergeCell ref="B6:L6"/>
    <mergeCell ref="G7:G8"/>
    <mergeCell ref="I7:I8"/>
    <mergeCell ref="B16:B24"/>
    <mergeCell ref="A12:A13"/>
    <mergeCell ref="B12:B13"/>
    <mergeCell ref="I12:I13"/>
    <mergeCell ref="A14:A15"/>
    <mergeCell ref="B14:B15"/>
  </mergeCells>
  <printOptions/>
  <pageMargins left="0" right="0" top="0.7480314960629921" bottom="0.7480314960629921" header="0.31496062992125984" footer="0.31496062992125984"/>
  <pageSetup fitToHeight="14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2015-07-30T09:17:17Z</cp:lastPrinted>
  <dcterms:created xsi:type="dcterms:W3CDTF">2006-09-28T05:33:49Z</dcterms:created>
  <dcterms:modified xsi:type="dcterms:W3CDTF">2015-07-30T09:18:31Z</dcterms:modified>
  <cp:category/>
  <cp:version/>
  <cp:contentType/>
  <cp:contentStatus/>
</cp:coreProperties>
</file>