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№ 1" sheetId="2" r:id="rId1"/>
  </sheets>
  <definedNames>
    <definedName name="_xlnm.Print_Titles" localSheetId="0">'Приложение № 1'!$4:$4</definedName>
  </definedNames>
  <calcPr calcId="124519"/>
</workbook>
</file>

<file path=xl/calcChain.xml><?xml version="1.0" encoding="utf-8"?>
<calcChain xmlns="http://schemas.openxmlformats.org/spreadsheetml/2006/main">
  <c r="M19" i="2"/>
  <c r="E45"/>
  <c r="E44"/>
  <c r="M8"/>
  <c r="E8"/>
  <c r="E43"/>
  <c r="M21"/>
  <c r="E21"/>
  <c r="M12"/>
  <c r="E12"/>
  <c r="E42"/>
  <c r="E40"/>
  <c r="E39"/>
  <c r="E38"/>
  <c r="M16"/>
  <c r="M11"/>
  <c r="E11"/>
  <c r="M25"/>
  <c r="E25"/>
  <c r="E37"/>
  <c r="E36"/>
  <c r="M15"/>
  <c r="E15"/>
  <c r="M7"/>
  <c r="E7"/>
  <c r="M13"/>
  <c r="E13"/>
  <c r="E35"/>
  <c r="E34"/>
  <c r="E33"/>
  <c r="M26"/>
  <c r="E26"/>
  <c r="E32"/>
  <c r="E31"/>
  <c r="E30"/>
  <c r="E29"/>
  <c r="M18"/>
  <c r="E18"/>
  <c r="M6"/>
  <c r="E6"/>
  <c r="M24"/>
  <c r="M22"/>
  <c r="E22"/>
  <c r="M10"/>
  <c r="E10"/>
  <c r="M17"/>
  <c r="E17"/>
  <c r="M27"/>
  <c r="E27"/>
  <c r="M23"/>
  <c r="M20"/>
  <c r="E20"/>
  <c r="M28"/>
  <c r="M14"/>
  <c r="E14"/>
  <c r="M9"/>
  <c r="E9"/>
  <c r="E104" l="1"/>
</calcChain>
</file>

<file path=xl/sharedStrings.xml><?xml version="1.0" encoding="utf-8"?>
<sst xmlns="http://schemas.openxmlformats.org/spreadsheetml/2006/main" count="218" uniqueCount="100">
  <si>
    <t>№
п/п</t>
  </si>
  <si>
    <t>Площадь, га</t>
  </si>
  <si>
    <t>Итого</t>
  </si>
  <si>
    <t>Срок выполнения работ</t>
  </si>
  <si>
    <t>Адрес многоквартирного дома</t>
  </si>
  <si>
    <t>мп</t>
  </si>
  <si>
    <t>г. Уссурийск, ул. Некрасова, д.92А</t>
  </si>
  <si>
    <t>г. Уссурийск, ул. Вострецова, д.122А</t>
  </si>
  <si>
    <t>г. Уссурийск, ул. Арсеньева, д.1А</t>
  </si>
  <si>
    <t>г. Уссурийск, ул. Новоникольское шоссе, д.2А</t>
  </si>
  <si>
    <t>г. Уссурийск, ул. Новоникольское шоссе, д.3А</t>
  </si>
  <si>
    <t>г. Уссурийск, ул. Суханова, д.55</t>
  </si>
  <si>
    <t>г. Уссурийск, ул. Ленинградская, д.16</t>
  </si>
  <si>
    <t>г. Уссурийск, ул. Попова, д.120</t>
  </si>
  <si>
    <t>г. Уссурийск, ул. Мостостроительная, д.2</t>
  </si>
  <si>
    <t>г. Уссурийск, ул. Мостостроительная, д.3</t>
  </si>
  <si>
    <t>г. Уссурийск, ул. Мостостроительная, д.5</t>
  </si>
  <si>
    <t>г. Уссурийск, ул. Попова, д.105А</t>
  </si>
  <si>
    <t>г. Уссурийск, ул. Попова, д.105</t>
  </si>
  <si>
    <t>г. Уссурийск, ул. Попова, д.107</t>
  </si>
  <si>
    <t>г. Уссурийск, ул. Пушкина, д.70</t>
  </si>
  <si>
    <t>г. Уссурийск, ул. Муравьева, 71А</t>
  </si>
  <si>
    <t>г. Уссурийск, ул. Некрасова, 101</t>
  </si>
  <si>
    <t>г. Уссурийск, пер. Мурзинцева, 2А</t>
  </si>
  <si>
    <t>г. Уссурийск, пер. Мурзинцева, 6</t>
  </si>
  <si>
    <t>г. Уссурийск, пер. Мурзинцева, 8</t>
  </si>
  <si>
    <t>г. Уссурийск, ул. Владивостокское шоссе, 107Б</t>
  </si>
  <si>
    <t>г. Уссурийск, ул. Андрея Кушнира, 30</t>
  </si>
  <si>
    <t>г. Уссурийск, ул. Александра Францева, 23</t>
  </si>
  <si>
    <t>г. Уссурийск, ул. Сергея Ушакова, 12А</t>
  </si>
  <si>
    <t>г. Уссурийск, ул. Александра Францева, 35</t>
  </si>
  <si>
    <t>г. Уссурийск, ул. Афанасьева, д.11</t>
  </si>
  <si>
    <t>Жэу-7</t>
  </si>
  <si>
    <t>ДОМук-1</t>
  </si>
  <si>
    <t>комфорт-сервис</t>
  </si>
  <si>
    <t>Уютный мир</t>
  </si>
  <si>
    <t>Статус ДВ</t>
  </si>
  <si>
    <t>Прим СПК</t>
  </si>
  <si>
    <t>Уютный дворик</t>
  </si>
  <si>
    <t>ТСЖ "Ягуар"</t>
  </si>
  <si>
    <t>ООО "СтатусДВ"</t>
  </si>
  <si>
    <t>ООО "Гранат"</t>
  </si>
  <si>
    <t>ООО "ДОМук"</t>
  </si>
  <si>
    <t>ООО УК "Армада-1"</t>
  </si>
  <si>
    <t>ООО "Калина 1"</t>
  </si>
  <si>
    <t>ООО "Виктория"</t>
  </si>
  <si>
    <t>ООО "Гарант"</t>
  </si>
  <si>
    <t>ПримСПК</t>
  </si>
  <si>
    <t>ООО "УЖИК-1"</t>
  </si>
  <si>
    <t>ООО УК "Перспектива"</t>
  </si>
  <si>
    <t>ООО "ЖЭУ-8"</t>
  </si>
  <si>
    <t>п. Тимирязевский, ул. Михайловское шоссе, 3Б</t>
  </si>
  <si>
    <t>п. Тимирязевский, ул. Михайловское шоссе, 3А</t>
  </si>
  <si>
    <t>Е.Е. Корж</t>
  </si>
  <si>
    <t>Глава администрации Уссурийского городского округа</t>
  </si>
  <si>
    <t>г. Уссурийск, ул. Губрия, 17</t>
  </si>
  <si>
    <t>27.03.2017г.</t>
  </si>
  <si>
    <t>+</t>
  </si>
  <si>
    <t>-</t>
  </si>
  <si>
    <t>24.03.2017г.</t>
  </si>
  <si>
    <t>Дата предоставления документов</t>
  </si>
  <si>
    <t>г. Уссурийск, ул. Александра Францева, д.2</t>
  </si>
  <si>
    <t>23.03.2017г.</t>
  </si>
  <si>
    <t>%</t>
  </si>
  <si>
    <t>Финансовая дисциплина,  среднемесячный % сбора</t>
  </si>
  <si>
    <t>соответствие протокола 937/пр</t>
  </si>
  <si>
    <t>Уровень поддержки собственниками помещений решения о проведении благоустройства, %</t>
  </si>
  <si>
    <t>Год ввода в эксплуатацию МКД</t>
  </si>
  <si>
    <t>Наличие дизайн-проекта</t>
  </si>
  <si>
    <t>26.03.2017г.</t>
  </si>
  <si>
    <t>24.03.2017г. №425</t>
  </si>
  <si>
    <t>24.03.2017г. №282</t>
  </si>
  <si>
    <t>13.03.2017г.</t>
  </si>
  <si>
    <t>г. Уссурийск, ул. Чичерина, д.126</t>
  </si>
  <si>
    <t>г. Уссурийск, ул. Попова, д.118</t>
  </si>
  <si>
    <t>г. Уссурийск, ул. Октябрьская, д.56</t>
  </si>
  <si>
    <t>Критерии по оценке предложений заинтересованных лиц</t>
  </si>
  <si>
    <t>фин.дисциплина, % сбора</t>
  </si>
  <si>
    <t>продолжит.эксплуатации асфальта</t>
  </si>
  <si>
    <t>Количество набранных баллов</t>
  </si>
  <si>
    <t xml:space="preserve">Приложение № 1
к протоколу </t>
  </si>
  <si>
    <t>20.03.2017г.</t>
  </si>
  <si>
    <t xml:space="preserve">27.03.2017г. </t>
  </si>
  <si>
    <t>10.03.2017г.</t>
  </si>
  <si>
    <t xml:space="preserve">21.03.2017г. </t>
  </si>
  <si>
    <t xml:space="preserve">28.03.2017г. </t>
  </si>
  <si>
    <t xml:space="preserve">23.03.2017г. </t>
  </si>
  <si>
    <t>29.03.2017г.</t>
  </si>
  <si>
    <t xml:space="preserve">24.03.2017г. </t>
  </si>
  <si>
    <t xml:space="preserve">30.03.2017г. </t>
  </si>
  <si>
    <t>уровень поддержки решений</t>
  </si>
  <si>
    <t>г. Уссурийск, ул. Заречная, д.10А</t>
  </si>
  <si>
    <t>г. Уссурийск, пер. Мурзинцева, д.10А</t>
  </si>
  <si>
    <t>г. Уссурийск, пер. Мурзинцева, д.10</t>
  </si>
  <si>
    <t>г. Уссурийск, ул. Андрея Кушнира, д.1</t>
  </si>
  <si>
    <t>г. Уссурийск, ул. Попова, д.1</t>
  </si>
  <si>
    <t>г. Уссурийск, ул. Куйбышева, д.74</t>
  </si>
  <si>
    <t>п. Тимирязевский, ул. Воложенина, д.12</t>
  </si>
  <si>
    <t>отс.</t>
  </si>
  <si>
    <t>нет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</si>
</sst>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164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3" fillId="0" borderId="3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>
      <pane xSplit="3" ySplit="5" topLeftCell="D27" activePane="bottomRight" state="frozen"/>
      <selection pane="topRight" activeCell="D1" sqref="D1"/>
      <selection pane="bottomLeft" activeCell="A8" sqref="A8"/>
      <selection pane="bottomRight" activeCell="I34" sqref="I34"/>
    </sheetView>
  </sheetViews>
  <sheetFormatPr defaultColWidth="8.85546875" defaultRowHeight="15"/>
  <cols>
    <col min="1" max="1" width="7.42578125" style="9" customWidth="1"/>
    <col min="2" max="2" width="39.85546875" style="9" customWidth="1"/>
    <col min="3" max="3" width="16.28515625" style="9" customWidth="1"/>
    <col min="4" max="4" width="10.85546875" style="9" customWidth="1"/>
    <col min="5" max="5" width="10.85546875" style="9" hidden="1" customWidth="1"/>
    <col min="6" max="6" width="10.7109375" style="9" customWidth="1"/>
    <col min="7" max="7" width="10.42578125" style="9" customWidth="1"/>
    <col min="8" max="8" width="10.85546875" style="9" customWidth="1"/>
    <col min="9" max="9" width="14.42578125" style="9" customWidth="1"/>
    <col min="10" max="10" width="10.5703125" style="9" customWidth="1"/>
    <col min="11" max="11" width="9.7109375" style="9" customWidth="1"/>
    <col min="12" max="13" width="9.5703125" style="9" customWidth="1"/>
    <col min="14" max="14" width="17.42578125" style="9" customWidth="1"/>
    <col min="15" max="15" width="24.28515625" style="9" customWidth="1"/>
    <col min="16" max="16384" width="8.85546875" style="9"/>
  </cols>
  <sheetData>
    <row r="1" spans="1:17" ht="43.5" customHeight="1">
      <c r="E1" s="10"/>
      <c r="F1" s="10"/>
      <c r="G1" s="10"/>
      <c r="H1" s="10"/>
      <c r="I1" s="10"/>
      <c r="J1" s="10"/>
      <c r="K1" s="10"/>
      <c r="L1" s="10"/>
      <c r="M1" s="42" t="s">
        <v>80</v>
      </c>
      <c r="N1" s="42"/>
      <c r="O1" s="42"/>
    </row>
    <row r="2" spans="1:17" ht="25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7" ht="22.9" customHeight="1"/>
    <row r="4" spans="1:17" ht="97.5" customHeight="1">
      <c r="A4" s="31" t="s">
        <v>0</v>
      </c>
      <c r="B4" s="33" t="s">
        <v>4</v>
      </c>
      <c r="C4" s="34"/>
      <c r="D4" s="31" t="s">
        <v>67</v>
      </c>
      <c r="E4" s="31" t="s">
        <v>1</v>
      </c>
      <c r="F4" s="37" t="s">
        <v>66</v>
      </c>
      <c r="G4" s="38"/>
      <c r="H4" s="31" t="s">
        <v>68</v>
      </c>
      <c r="I4" s="31" t="s">
        <v>64</v>
      </c>
      <c r="J4" s="39" t="s">
        <v>76</v>
      </c>
      <c r="K4" s="39"/>
      <c r="L4" s="39"/>
      <c r="M4" s="31" t="s">
        <v>79</v>
      </c>
      <c r="N4" s="31" t="s">
        <v>60</v>
      </c>
      <c r="O4" s="31" t="s">
        <v>3</v>
      </c>
    </row>
    <row r="5" spans="1:17" ht="81" customHeight="1">
      <c r="A5" s="32"/>
      <c r="B5" s="35"/>
      <c r="C5" s="36"/>
      <c r="D5" s="32"/>
      <c r="E5" s="32"/>
      <c r="F5" s="2" t="s">
        <v>65</v>
      </c>
      <c r="G5" s="2" t="s">
        <v>63</v>
      </c>
      <c r="H5" s="32"/>
      <c r="I5" s="32"/>
      <c r="J5" s="11" t="s">
        <v>78</v>
      </c>
      <c r="K5" s="11" t="s">
        <v>90</v>
      </c>
      <c r="L5" s="11" t="s">
        <v>77</v>
      </c>
      <c r="M5" s="32"/>
      <c r="N5" s="32"/>
      <c r="O5" s="32"/>
    </row>
    <row r="6" spans="1:17" ht="19.899999999999999" customHeight="1">
      <c r="A6" s="1">
        <v>1</v>
      </c>
      <c r="B6" s="28" t="s">
        <v>91</v>
      </c>
      <c r="C6" s="29"/>
      <c r="D6" s="4">
        <v>1995</v>
      </c>
      <c r="E6" s="5">
        <f>(2871.4-2157)/10000</f>
        <v>7.1440000000000003E-2</v>
      </c>
      <c r="F6" s="3" t="s">
        <v>57</v>
      </c>
      <c r="G6" s="6">
        <v>88.3</v>
      </c>
      <c r="H6" s="3" t="s">
        <v>57</v>
      </c>
      <c r="I6" s="6">
        <v>100</v>
      </c>
      <c r="J6" s="7">
        <v>7</v>
      </c>
      <c r="K6" s="1">
        <v>5</v>
      </c>
      <c r="L6" s="7">
        <v>15</v>
      </c>
      <c r="M6" s="7">
        <f>L6+K6+J6</f>
        <v>27</v>
      </c>
      <c r="N6" s="25" t="s">
        <v>62</v>
      </c>
      <c r="O6" s="8">
        <v>43100</v>
      </c>
      <c r="Q6" s="9" t="s">
        <v>37</v>
      </c>
    </row>
    <row r="7" spans="1:17" ht="19.899999999999999" customHeight="1">
      <c r="A7" s="1">
        <v>2</v>
      </c>
      <c r="B7" s="28" t="s">
        <v>92</v>
      </c>
      <c r="C7" s="29"/>
      <c r="D7" s="4">
        <v>1987</v>
      </c>
      <c r="E7" s="12">
        <f>50/10000</f>
        <v>5.0000000000000001E-3</v>
      </c>
      <c r="F7" s="1" t="s">
        <v>57</v>
      </c>
      <c r="G7" s="6">
        <v>100</v>
      </c>
      <c r="H7" s="1" t="s">
        <v>57</v>
      </c>
      <c r="I7" s="6">
        <v>100</v>
      </c>
      <c r="J7" s="1">
        <v>7</v>
      </c>
      <c r="K7" s="7">
        <v>5</v>
      </c>
      <c r="L7" s="1">
        <v>15</v>
      </c>
      <c r="M7" s="7">
        <f>L7+K7+J7</f>
        <v>27</v>
      </c>
      <c r="N7" s="26" t="s">
        <v>59</v>
      </c>
      <c r="O7" s="8">
        <v>43100</v>
      </c>
      <c r="Q7" s="9" t="s">
        <v>47</v>
      </c>
    </row>
    <row r="8" spans="1:17" ht="19.899999999999999" customHeight="1">
      <c r="A8" s="1">
        <v>3</v>
      </c>
      <c r="B8" s="28" t="s">
        <v>73</v>
      </c>
      <c r="C8" s="29"/>
      <c r="D8" s="4">
        <v>1987</v>
      </c>
      <c r="E8" s="5">
        <f>(6052-4392.7)/10000</f>
        <v>0.16593000000000002</v>
      </c>
      <c r="F8" s="3" t="s">
        <v>57</v>
      </c>
      <c r="G8" s="6">
        <v>82</v>
      </c>
      <c r="H8" s="3" t="s">
        <v>57</v>
      </c>
      <c r="I8" s="6">
        <v>100</v>
      </c>
      <c r="J8" s="7">
        <v>7</v>
      </c>
      <c r="K8" s="7">
        <v>5</v>
      </c>
      <c r="L8" s="7">
        <v>15</v>
      </c>
      <c r="M8" s="7">
        <f t="shared" ref="M8" si="0">L8+K8+J8</f>
        <v>27</v>
      </c>
      <c r="N8" s="25" t="s">
        <v>59</v>
      </c>
      <c r="O8" s="8">
        <v>43100</v>
      </c>
      <c r="Q8" s="9" t="s">
        <v>44</v>
      </c>
    </row>
    <row r="9" spans="1:17" ht="19.899999999999999" customHeight="1">
      <c r="A9" s="1">
        <v>4</v>
      </c>
      <c r="B9" s="28" t="s">
        <v>8</v>
      </c>
      <c r="C9" s="29"/>
      <c r="D9" s="4">
        <v>1969</v>
      </c>
      <c r="E9" s="5">
        <f>300/10000</f>
        <v>0.03</v>
      </c>
      <c r="F9" s="3" t="s">
        <v>57</v>
      </c>
      <c r="G9" s="6">
        <v>77.8</v>
      </c>
      <c r="H9" s="3" t="s">
        <v>57</v>
      </c>
      <c r="I9" s="6">
        <v>100</v>
      </c>
      <c r="J9" s="7">
        <v>7</v>
      </c>
      <c r="K9" s="1">
        <v>3</v>
      </c>
      <c r="L9" s="7">
        <v>15</v>
      </c>
      <c r="M9" s="7">
        <f t="shared" ref="M9:M14" si="1">L9+K9+J9</f>
        <v>25</v>
      </c>
      <c r="N9" s="25" t="s">
        <v>81</v>
      </c>
      <c r="O9" s="8">
        <v>43100</v>
      </c>
      <c r="Q9" s="9" t="s">
        <v>37</v>
      </c>
    </row>
    <row r="10" spans="1:17" ht="19.899999999999999" customHeight="1">
      <c r="A10" s="1">
        <v>5</v>
      </c>
      <c r="B10" s="28" t="s">
        <v>26</v>
      </c>
      <c r="C10" s="29"/>
      <c r="D10" s="4">
        <v>1969</v>
      </c>
      <c r="E10" s="5">
        <f>(4471.2-3226)/10000</f>
        <v>0.12451999999999998</v>
      </c>
      <c r="F10" s="3" t="s">
        <v>57</v>
      </c>
      <c r="G10" s="6">
        <v>77</v>
      </c>
      <c r="H10" s="3" t="s">
        <v>57</v>
      </c>
      <c r="I10" s="6">
        <v>100</v>
      </c>
      <c r="J10" s="7">
        <v>7</v>
      </c>
      <c r="K10" s="1">
        <v>3</v>
      </c>
      <c r="L10" s="7">
        <v>15</v>
      </c>
      <c r="M10" s="7">
        <f t="shared" si="1"/>
        <v>25</v>
      </c>
      <c r="N10" s="25" t="s">
        <v>82</v>
      </c>
      <c r="O10" s="8">
        <v>43100</v>
      </c>
      <c r="Q10" s="9" t="s">
        <v>47</v>
      </c>
    </row>
    <row r="11" spans="1:17" ht="19.899999999999999" customHeight="1">
      <c r="A11" s="1">
        <v>6</v>
      </c>
      <c r="B11" s="28" t="s">
        <v>75</v>
      </c>
      <c r="C11" s="29"/>
      <c r="D11" s="4">
        <v>1981</v>
      </c>
      <c r="E11" s="5">
        <f>(9300.8-8903.1)/10000</f>
        <v>3.9769999999999889E-2</v>
      </c>
      <c r="F11" s="3" t="s">
        <v>57</v>
      </c>
      <c r="G11" s="6">
        <v>71.5</v>
      </c>
      <c r="H11" s="3" t="s">
        <v>57</v>
      </c>
      <c r="I11" s="6">
        <v>100</v>
      </c>
      <c r="J11" s="7">
        <v>7</v>
      </c>
      <c r="K11" s="1">
        <v>3</v>
      </c>
      <c r="L11" s="7">
        <v>15</v>
      </c>
      <c r="M11" s="7">
        <f t="shared" si="1"/>
        <v>25</v>
      </c>
      <c r="N11" s="25" t="s">
        <v>59</v>
      </c>
      <c r="O11" s="8">
        <v>43100</v>
      </c>
      <c r="Q11" s="9" t="s">
        <v>40</v>
      </c>
    </row>
    <row r="12" spans="1:17" ht="19.899999999999999" customHeight="1">
      <c r="A12" s="1">
        <v>7</v>
      </c>
      <c r="B12" s="28" t="s">
        <v>20</v>
      </c>
      <c r="C12" s="29"/>
      <c r="D12" s="4">
        <v>1972</v>
      </c>
      <c r="E12" s="5">
        <f>(4106.6-3442)/10000</f>
        <v>6.6460000000000033E-2</v>
      </c>
      <c r="F12" s="3" t="s">
        <v>57</v>
      </c>
      <c r="G12" s="6">
        <v>67.3</v>
      </c>
      <c r="H12" s="3" t="s">
        <v>57</v>
      </c>
      <c r="I12" s="6">
        <v>100</v>
      </c>
      <c r="J12" s="7">
        <v>7</v>
      </c>
      <c r="K12" s="1">
        <v>1</v>
      </c>
      <c r="L12" s="7">
        <v>15</v>
      </c>
      <c r="M12" s="7">
        <f t="shared" si="1"/>
        <v>23</v>
      </c>
      <c r="N12" s="25" t="s">
        <v>69</v>
      </c>
      <c r="O12" s="8">
        <v>43100</v>
      </c>
      <c r="Q12" s="9" t="s">
        <v>40</v>
      </c>
    </row>
    <row r="13" spans="1:17" ht="19.899999999999999" customHeight="1">
      <c r="A13" s="1">
        <v>8</v>
      </c>
      <c r="B13" s="28" t="s">
        <v>93</v>
      </c>
      <c r="C13" s="29"/>
      <c r="D13" s="4">
        <v>1987</v>
      </c>
      <c r="E13" s="12">
        <f>250/10000</f>
        <v>2.5000000000000001E-2</v>
      </c>
      <c r="F13" s="1" t="s">
        <v>57</v>
      </c>
      <c r="G13" s="6">
        <v>58</v>
      </c>
      <c r="H13" s="1" t="s">
        <v>57</v>
      </c>
      <c r="I13" s="6">
        <v>100</v>
      </c>
      <c r="J13" s="1">
        <v>7</v>
      </c>
      <c r="K13" s="7">
        <v>0</v>
      </c>
      <c r="L13" s="1">
        <v>15</v>
      </c>
      <c r="M13" s="7">
        <f t="shared" si="1"/>
        <v>22</v>
      </c>
      <c r="N13" s="26" t="s">
        <v>59</v>
      </c>
      <c r="O13" s="8">
        <v>43100</v>
      </c>
      <c r="Q13" s="9" t="s">
        <v>47</v>
      </c>
    </row>
    <row r="14" spans="1:17" ht="19.899999999999999" customHeight="1">
      <c r="A14" s="1">
        <v>9</v>
      </c>
      <c r="B14" s="28" t="s">
        <v>94</v>
      </c>
      <c r="C14" s="29"/>
      <c r="D14" s="4">
        <v>1988</v>
      </c>
      <c r="E14" s="5">
        <f>(3821-3280.5)/10000</f>
        <v>5.4050000000000001E-2</v>
      </c>
      <c r="F14" s="3" t="s">
        <v>57</v>
      </c>
      <c r="G14" s="6">
        <v>83.5</v>
      </c>
      <c r="H14" s="3" t="s">
        <v>57</v>
      </c>
      <c r="I14" s="6">
        <v>95.51</v>
      </c>
      <c r="J14" s="7">
        <v>7</v>
      </c>
      <c r="K14" s="1">
        <v>5</v>
      </c>
      <c r="L14" s="7">
        <v>5</v>
      </c>
      <c r="M14" s="7">
        <f t="shared" si="1"/>
        <v>17</v>
      </c>
      <c r="N14" s="25" t="s">
        <v>72</v>
      </c>
      <c r="O14" s="8">
        <v>43100</v>
      </c>
      <c r="Q14" s="9" t="s">
        <v>41</v>
      </c>
    </row>
    <row r="15" spans="1:17" ht="19.899999999999999" customHeight="1">
      <c r="A15" s="1">
        <v>10</v>
      </c>
      <c r="B15" s="28" t="s">
        <v>6</v>
      </c>
      <c r="C15" s="29"/>
      <c r="D15" s="4">
        <v>1970</v>
      </c>
      <c r="E15" s="5">
        <f>(819-500)/10000</f>
        <v>3.1899999999999998E-2</v>
      </c>
      <c r="F15" s="3" t="s">
        <v>57</v>
      </c>
      <c r="G15" s="6">
        <v>82.9</v>
      </c>
      <c r="H15" s="3" t="s">
        <v>57</v>
      </c>
      <c r="I15" s="6">
        <v>98.9</v>
      </c>
      <c r="J15" s="7">
        <v>7</v>
      </c>
      <c r="K15" s="13">
        <v>5</v>
      </c>
      <c r="L15" s="7">
        <v>5</v>
      </c>
      <c r="M15" s="7">
        <f t="shared" ref="M15" si="2">L15+K15+J15</f>
        <v>17</v>
      </c>
      <c r="N15" s="25" t="s">
        <v>62</v>
      </c>
      <c r="O15" s="8">
        <v>43100</v>
      </c>
      <c r="Q15" s="9" t="s">
        <v>32</v>
      </c>
    </row>
    <row r="16" spans="1:17" ht="21" customHeight="1">
      <c r="A16" s="1">
        <v>11</v>
      </c>
      <c r="B16" s="28" t="s">
        <v>95</v>
      </c>
      <c r="C16" s="29"/>
      <c r="D16" s="14">
        <v>1999</v>
      </c>
      <c r="E16" s="15">
        <v>0.115</v>
      </c>
      <c r="F16" s="16" t="s">
        <v>57</v>
      </c>
      <c r="G16" s="16">
        <v>96.3</v>
      </c>
      <c r="H16" s="2" t="s">
        <v>57</v>
      </c>
      <c r="I16" s="16">
        <v>99.2</v>
      </c>
      <c r="J16" s="16">
        <v>7</v>
      </c>
      <c r="K16" s="1">
        <v>5</v>
      </c>
      <c r="L16" s="17">
        <v>5</v>
      </c>
      <c r="M16" s="7">
        <f>L16+K16+J16</f>
        <v>17</v>
      </c>
      <c r="N16" s="18" t="s">
        <v>70</v>
      </c>
      <c r="O16" s="8">
        <v>43100</v>
      </c>
    </row>
    <row r="17" spans="1:17" ht="19.899999999999999" customHeight="1">
      <c r="A17" s="1">
        <v>12</v>
      </c>
      <c r="B17" s="28" t="s">
        <v>31</v>
      </c>
      <c r="C17" s="29"/>
      <c r="D17" s="4">
        <v>1994</v>
      </c>
      <c r="E17" s="5">
        <f>(10184-9001.8)/10000</f>
        <v>0.11822000000000008</v>
      </c>
      <c r="F17" s="3" t="s">
        <v>57</v>
      </c>
      <c r="G17" s="6">
        <v>76.5</v>
      </c>
      <c r="H17" s="3" t="s">
        <v>57</v>
      </c>
      <c r="I17" s="6">
        <v>96.9</v>
      </c>
      <c r="J17" s="7">
        <v>7</v>
      </c>
      <c r="K17" s="1">
        <v>3</v>
      </c>
      <c r="L17" s="7">
        <v>5</v>
      </c>
      <c r="M17" s="7">
        <f>L17+K17+J17</f>
        <v>15</v>
      </c>
      <c r="N17" s="3" t="s">
        <v>83</v>
      </c>
      <c r="O17" s="8">
        <v>43100</v>
      </c>
      <c r="Q17" s="9" t="s">
        <v>33</v>
      </c>
    </row>
    <row r="18" spans="1:17" ht="19.899999999999999" customHeight="1">
      <c r="A18" s="1">
        <v>13</v>
      </c>
      <c r="B18" s="28" t="s">
        <v>96</v>
      </c>
      <c r="C18" s="29"/>
      <c r="D18" s="4">
        <v>1992</v>
      </c>
      <c r="E18" s="5">
        <f>(2722-1450.9)/10000</f>
        <v>0.12711</v>
      </c>
      <c r="F18" s="3" t="s">
        <v>57</v>
      </c>
      <c r="G18" s="6">
        <v>74.7</v>
      </c>
      <c r="H18" s="3" t="s">
        <v>57</v>
      </c>
      <c r="I18" s="6">
        <v>99.8</v>
      </c>
      <c r="J18" s="7">
        <v>7</v>
      </c>
      <c r="K18" s="1">
        <v>3</v>
      </c>
      <c r="L18" s="7">
        <v>5</v>
      </c>
      <c r="M18" s="7">
        <f>L18+K18+J18</f>
        <v>15</v>
      </c>
      <c r="N18" s="3" t="s">
        <v>84</v>
      </c>
      <c r="O18" s="8">
        <v>43100</v>
      </c>
      <c r="Q18" s="9" t="s">
        <v>42</v>
      </c>
    </row>
    <row r="19" spans="1:17" ht="19.899999999999999" customHeight="1">
      <c r="A19" s="1">
        <v>14</v>
      </c>
      <c r="B19" s="28" t="s">
        <v>97</v>
      </c>
      <c r="C19" s="29"/>
      <c r="D19" s="4">
        <v>1998</v>
      </c>
      <c r="E19" s="5">
        <v>0.11600000000000001</v>
      </c>
      <c r="F19" s="3" t="s">
        <v>57</v>
      </c>
      <c r="G19" s="6">
        <v>87.9</v>
      </c>
      <c r="H19" s="3" t="s">
        <v>57</v>
      </c>
      <c r="I19" s="6">
        <v>97.2</v>
      </c>
      <c r="J19" s="7">
        <v>5</v>
      </c>
      <c r="K19" s="13">
        <v>5</v>
      </c>
      <c r="L19" s="7">
        <v>5</v>
      </c>
      <c r="M19" s="7">
        <f t="shared" ref="M19" si="3">L19+K19+J19</f>
        <v>15</v>
      </c>
      <c r="N19" s="3" t="s">
        <v>85</v>
      </c>
      <c r="O19" s="8">
        <v>43100</v>
      </c>
    </row>
    <row r="20" spans="1:17" ht="19.899999999999999" customHeight="1">
      <c r="A20" s="1">
        <v>15</v>
      </c>
      <c r="B20" s="28" t="s">
        <v>28</v>
      </c>
      <c r="C20" s="29"/>
      <c r="D20" s="4">
        <v>1992</v>
      </c>
      <c r="E20" s="5">
        <f>2961.8/10000</f>
        <v>0.29618</v>
      </c>
      <c r="F20" s="3" t="s">
        <v>57</v>
      </c>
      <c r="G20" s="6">
        <v>68.2</v>
      </c>
      <c r="H20" s="3" t="s">
        <v>57</v>
      </c>
      <c r="I20" s="6">
        <v>95</v>
      </c>
      <c r="J20" s="7">
        <v>7</v>
      </c>
      <c r="K20" s="1">
        <v>1</v>
      </c>
      <c r="L20" s="7">
        <v>5</v>
      </c>
      <c r="M20" s="7">
        <f>L20+K20+J20</f>
        <v>13</v>
      </c>
      <c r="N20" s="3" t="s">
        <v>62</v>
      </c>
      <c r="O20" s="8">
        <v>43100</v>
      </c>
      <c r="P20" s="9">
        <v>1992</v>
      </c>
      <c r="Q20" s="9" t="s">
        <v>49</v>
      </c>
    </row>
    <row r="21" spans="1:17" ht="19.899999999999999" customHeight="1">
      <c r="A21" s="1">
        <v>16</v>
      </c>
      <c r="B21" s="28" t="s">
        <v>29</v>
      </c>
      <c r="C21" s="29"/>
      <c r="D21" s="4">
        <v>1985</v>
      </c>
      <c r="E21" s="5">
        <f>757/10000</f>
        <v>7.5700000000000003E-2</v>
      </c>
      <c r="F21" s="3" t="s">
        <v>57</v>
      </c>
      <c r="G21" s="6">
        <v>67.599999999999994</v>
      </c>
      <c r="H21" s="3" t="s">
        <v>57</v>
      </c>
      <c r="I21" s="6">
        <v>95</v>
      </c>
      <c r="J21" s="7">
        <v>7</v>
      </c>
      <c r="K21" s="1">
        <v>1</v>
      </c>
      <c r="L21" s="7">
        <v>5</v>
      </c>
      <c r="M21" s="7">
        <f t="shared" ref="M21" si="4">L21+K21+J21</f>
        <v>13</v>
      </c>
      <c r="N21" s="25" t="s">
        <v>62</v>
      </c>
      <c r="O21" s="8">
        <v>43100</v>
      </c>
      <c r="P21" s="9">
        <v>1985</v>
      </c>
      <c r="Q21" s="9" t="s">
        <v>49</v>
      </c>
    </row>
    <row r="22" spans="1:17" ht="19.899999999999999" customHeight="1">
      <c r="A22" s="1">
        <v>17</v>
      </c>
      <c r="B22" s="28" t="s">
        <v>7</v>
      </c>
      <c r="C22" s="29"/>
      <c r="D22" s="4">
        <v>1983</v>
      </c>
      <c r="E22" s="5">
        <f>299/10000</f>
        <v>2.9899999999999999E-2</v>
      </c>
      <c r="F22" s="3" t="s">
        <v>57</v>
      </c>
      <c r="G22" s="6">
        <v>68.5</v>
      </c>
      <c r="H22" s="3" t="s">
        <v>57</v>
      </c>
      <c r="I22" s="6">
        <v>95</v>
      </c>
      <c r="J22" s="7">
        <v>7</v>
      </c>
      <c r="K22" s="1">
        <v>1</v>
      </c>
      <c r="L22" s="7">
        <v>5</v>
      </c>
      <c r="M22" s="7">
        <f>L22+K22+J22</f>
        <v>13</v>
      </c>
      <c r="N22" s="25" t="s">
        <v>56</v>
      </c>
      <c r="O22" s="8">
        <v>43100</v>
      </c>
      <c r="Q22" s="9" t="s">
        <v>34</v>
      </c>
    </row>
    <row r="23" spans="1:17" ht="19.899999999999999" customHeight="1">
      <c r="A23" s="1">
        <v>18</v>
      </c>
      <c r="B23" s="28" t="s">
        <v>30</v>
      </c>
      <c r="C23" s="29"/>
      <c r="D23" s="4">
        <v>1991</v>
      </c>
      <c r="E23" s="12">
        <v>8.5000000000000006E-2</v>
      </c>
      <c r="F23" s="1" t="s">
        <v>57</v>
      </c>
      <c r="G23" s="1">
        <v>66.2</v>
      </c>
      <c r="H23" s="1" t="s">
        <v>57</v>
      </c>
      <c r="I23" s="6">
        <v>95</v>
      </c>
      <c r="J23" s="7">
        <v>7</v>
      </c>
      <c r="K23" s="1">
        <v>0</v>
      </c>
      <c r="L23" s="7">
        <v>5</v>
      </c>
      <c r="M23" s="7">
        <f>L23+K23+J23</f>
        <v>12</v>
      </c>
      <c r="N23" s="26" t="s">
        <v>86</v>
      </c>
      <c r="O23" s="8">
        <v>43100</v>
      </c>
      <c r="P23" s="9">
        <v>1991</v>
      </c>
      <c r="Q23" s="9" t="s">
        <v>49</v>
      </c>
    </row>
    <row r="24" spans="1:17" ht="19.899999999999999" customHeight="1">
      <c r="A24" s="1">
        <v>19</v>
      </c>
      <c r="B24" s="28" t="s">
        <v>55</v>
      </c>
      <c r="C24" s="29"/>
      <c r="D24" s="4">
        <v>1980</v>
      </c>
      <c r="E24" s="5">
        <v>0.86</v>
      </c>
      <c r="F24" s="3" t="s">
        <v>57</v>
      </c>
      <c r="G24" s="6">
        <v>56</v>
      </c>
      <c r="H24" s="3" t="s">
        <v>57</v>
      </c>
      <c r="I24" s="6">
        <v>98.6</v>
      </c>
      <c r="J24" s="7">
        <v>7</v>
      </c>
      <c r="K24" s="1">
        <v>0</v>
      </c>
      <c r="L24" s="7">
        <v>5</v>
      </c>
      <c r="M24" s="7">
        <f>L24+K24+J24</f>
        <v>12</v>
      </c>
      <c r="N24" s="25" t="s">
        <v>87</v>
      </c>
      <c r="O24" s="8">
        <v>43100</v>
      </c>
    </row>
    <row r="25" spans="1:17" ht="19.899999999999999" customHeight="1">
      <c r="A25" s="1">
        <v>20</v>
      </c>
      <c r="B25" s="28" t="s">
        <v>22</v>
      </c>
      <c r="C25" s="29"/>
      <c r="D25" s="4">
        <v>1968</v>
      </c>
      <c r="E25" s="12">
        <f>840/10000</f>
        <v>8.4000000000000005E-2</v>
      </c>
      <c r="F25" s="1" t="s">
        <v>57</v>
      </c>
      <c r="G25" s="6">
        <v>76.11</v>
      </c>
      <c r="H25" s="1" t="s">
        <v>57</v>
      </c>
      <c r="I25" s="1">
        <v>93.5</v>
      </c>
      <c r="J25" s="1">
        <v>7</v>
      </c>
      <c r="K25" s="1">
        <v>3</v>
      </c>
      <c r="L25" s="7">
        <v>0</v>
      </c>
      <c r="M25" s="7">
        <f t="shared" ref="M25" si="5">L25+K25+J25</f>
        <v>10</v>
      </c>
      <c r="N25" s="26" t="s">
        <v>86</v>
      </c>
      <c r="O25" s="8">
        <v>43100</v>
      </c>
      <c r="Q25" s="9" t="s">
        <v>32</v>
      </c>
    </row>
    <row r="26" spans="1:17" ht="19.899999999999999" customHeight="1">
      <c r="A26" s="1">
        <v>21</v>
      </c>
      <c r="B26" s="28" t="s">
        <v>21</v>
      </c>
      <c r="C26" s="29"/>
      <c r="D26" s="4">
        <v>1978</v>
      </c>
      <c r="E26" s="5">
        <f>(6051.84-5777)/10000</f>
        <v>2.7484000000000015E-2</v>
      </c>
      <c r="F26" s="3" t="s">
        <v>57</v>
      </c>
      <c r="G26" s="6">
        <v>56.8</v>
      </c>
      <c r="H26" s="3" t="s">
        <v>57</v>
      </c>
      <c r="I26" s="6">
        <v>93.2</v>
      </c>
      <c r="J26" s="7">
        <v>7</v>
      </c>
      <c r="K26" s="7">
        <v>0</v>
      </c>
      <c r="L26" s="7">
        <v>0</v>
      </c>
      <c r="M26" s="7">
        <f t="shared" ref="M26" si="6">L26+K26+J26</f>
        <v>7</v>
      </c>
      <c r="N26" s="25" t="s">
        <v>88</v>
      </c>
      <c r="O26" s="8">
        <v>43100</v>
      </c>
      <c r="Q26" s="9" t="s">
        <v>43</v>
      </c>
    </row>
    <row r="27" spans="1:17" ht="19.899999999999999" customHeight="1">
      <c r="A27" s="1">
        <v>22</v>
      </c>
      <c r="B27" s="28" t="s">
        <v>27</v>
      </c>
      <c r="C27" s="29"/>
      <c r="D27" s="4">
        <v>2011</v>
      </c>
      <c r="E27" s="5">
        <f>(13365-11087.7)/10000</f>
        <v>0.22772999999999993</v>
      </c>
      <c r="F27" s="3" t="s">
        <v>57</v>
      </c>
      <c r="G27" s="6">
        <v>71.2</v>
      </c>
      <c r="H27" s="3" t="s">
        <v>57</v>
      </c>
      <c r="I27" s="6">
        <v>91.5</v>
      </c>
      <c r="J27" s="7">
        <v>0</v>
      </c>
      <c r="K27" s="1">
        <v>3</v>
      </c>
      <c r="L27" s="7">
        <v>0</v>
      </c>
      <c r="M27" s="7">
        <f>L27+K27+J27</f>
        <v>3</v>
      </c>
      <c r="N27" s="25" t="s">
        <v>89</v>
      </c>
      <c r="O27" s="8">
        <v>43100</v>
      </c>
      <c r="P27" s="9">
        <v>2011</v>
      </c>
      <c r="Q27" s="9" t="s">
        <v>48</v>
      </c>
    </row>
    <row r="28" spans="1:17" ht="21" customHeight="1">
      <c r="A28" s="1">
        <v>23</v>
      </c>
      <c r="B28" s="40" t="s">
        <v>61</v>
      </c>
      <c r="C28" s="41"/>
      <c r="D28" s="14">
        <v>1992</v>
      </c>
      <c r="E28" s="15">
        <v>0.06</v>
      </c>
      <c r="F28" s="16" t="s">
        <v>57</v>
      </c>
      <c r="G28" s="16">
        <v>67.8</v>
      </c>
      <c r="H28" s="2" t="s">
        <v>57</v>
      </c>
      <c r="I28" s="27">
        <v>83.76</v>
      </c>
      <c r="J28" s="7">
        <v>7</v>
      </c>
      <c r="K28" s="1">
        <v>1</v>
      </c>
      <c r="L28" s="17">
        <v>-10</v>
      </c>
      <c r="M28" s="7">
        <f t="shared" ref="M28" si="7">L28+K28+J28</f>
        <v>-2</v>
      </c>
      <c r="N28" s="18" t="s">
        <v>71</v>
      </c>
      <c r="O28" s="8">
        <v>43100</v>
      </c>
    </row>
    <row r="29" spans="1:17" ht="19.899999999999999" customHeight="1">
      <c r="A29" s="1">
        <v>24</v>
      </c>
      <c r="B29" s="28" t="s">
        <v>12</v>
      </c>
      <c r="C29" s="29"/>
      <c r="D29" s="4">
        <v>1972</v>
      </c>
      <c r="E29" s="5">
        <f>(5829-4461.8)/10000</f>
        <v>0.13671999999999998</v>
      </c>
      <c r="F29" s="3" t="s">
        <v>98</v>
      </c>
      <c r="G29" s="3" t="s">
        <v>99</v>
      </c>
      <c r="H29" s="3" t="s">
        <v>58</v>
      </c>
      <c r="I29" s="3"/>
      <c r="J29" s="7">
        <v>0</v>
      </c>
      <c r="K29" s="7">
        <v>0</v>
      </c>
      <c r="L29" s="7">
        <v>0</v>
      </c>
      <c r="M29" s="7">
        <v>0</v>
      </c>
      <c r="N29" s="25"/>
      <c r="O29" s="8">
        <v>43100</v>
      </c>
      <c r="Q29" s="9" t="s">
        <v>35</v>
      </c>
    </row>
    <row r="30" spans="1:17" ht="19.899999999999999" customHeight="1">
      <c r="A30" s="1">
        <v>25</v>
      </c>
      <c r="B30" s="28" t="s">
        <v>14</v>
      </c>
      <c r="C30" s="29"/>
      <c r="D30" s="4">
        <v>1974</v>
      </c>
      <c r="E30" s="12">
        <f>160/10000</f>
        <v>1.6E-2</v>
      </c>
      <c r="F30" s="3" t="s">
        <v>98</v>
      </c>
      <c r="G30" s="3" t="s">
        <v>99</v>
      </c>
      <c r="H30" s="3" t="s">
        <v>58</v>
      </c>
      <c r="I30" s="1"/>
      <c r="J30" s="7">
        <v>0</v>
      </c>
      <c r="K30" s="7">
        <v>0</v>
      </c>
      <c r="L30" s="7">
        <v>0</v>
      </c>
      <c r="M30" s="7">
        <v>0</v>
      </c>
      <c r="N30" s="1"/>
      <c r="O30" s="8">
        <v>43100</v>
      </c>
      <c r="Q30" s="9" t="s">
        <v>35</v>
      </c>
    </row>
    <row r="31" spans="1:17" ht="19.899999999999999" customHeight="1">
      <c r="A31" s="1">
        <v>26</v>
      </c>
      <c r="B31" s="28" t="s">
        <v>15</v>
      </c>
      <c r="C31" s="29"/>
      <c r="D31" s="4">
        <v>1975</v>
      </c>
      <c r="E31" s="12">
        <f t="shared" ref="E31:E32" si="8">160/10000</f>
        <v>1.6E-2</v>
      </c>
      <c r="F31" s="3" t="s">
        <v>98</v>
      </c>
      <c r="G31" s="3" t="s">
        <v>99</v>
      </c>
      <c r="H31" s="3" t="s">
        <v>58</v>
      </c>
      <c r="I31" s="1"/>
      <c r="J31" s="7">
        <v>0</v>
      </c>
      <c r="K31" s="7">
        <v>0</v>
      </c>
      <c r="L31" s="7">
        <v>0</v>
      </c>
      <c r="M31" s="7">
        <v>0</v>
      </c>
      <c r="N31" s="1"/>
      <c r="O31" s="8">
        <v>43100</v>
      </c>
      <c r="Q31" s="9" t="s">
        <v>35</v>
      </c>
    </row>
    <row r="32" spans="1:17" ht="19.899999999999999" customHeight="1">
      <c r="A32" s="1">
        <v>27</v>
      </c>
      <c r="B32" s="28" t="s">
        <v>16</v>
      </c>
      <c r="C32" s="29"/>
      <c r="D32" s="4">
        <v>1983</v>
      </c>
      <c r="E32" s="12">
        <f t="shared" si="8"/>
        <v>1.6E-2</v>
      </c>
      <c r="F32" s="3" t="s">
        <v>98</v>
      </c>
      <c r="G32" s="3" t="s">
        <v>99</v>
      </c>
      <c r="H32" s="3" t="s">
        <v>58</v>
      </c>
      <c r="I32" s="1"/>
      <c r="J32" s="7">
        <v>0</v>
      </c>
      <c r="K32" s="7">
        <v>0</v>
      </c>
      <c r="L32" s="7">
        <v>0</v>
      </c>
      <c r="M32" s="7">
        <v>0</v>
      </c>
      <c r="N32" s="1"/>
      <c r="O32" s="8">
        <v>43100</v>
      </c>
      <c r="Q32" s="9" t="s">
        <v>35</v>
      </c>
    </row>
    <row r="33" spans="1:17" ht="19.899999999999999" customHeight="1">
      <c r="A33" s="1">
        <v>28</v>
      </c>
      <c r="B33" s="28" t="s">
        <v>23</v>
      </c>
      <c r="C33" s="29"/>
      <c r="D33" s="4">
        <v>1971</v>
      </c>
      <c r="E33" s="5">
        <f>(3512.8-1851)/10000</f>
        <v>0.16618000000000002</v>
      </c>
      <c r="F33" s="3" t="s">
        <v>98</v>
      </c>
      <c r="G33" s="3" t="s">
        <v>99</v>
      </c>
      <c r="H33" s="3" t="s">
        <v>58</v>
      </c>
      <c r="I33" s="3"/>
      <c r="J33" s="7">
        <v>0</v>
      </c>
      <c r="K33" s="7">
        <v>0</v>
      </c>
      <c r="L33" s="7">
        <v>0</v>
      </c>
      <c r="M33" s="7">
        <v>0</v>
      </c>
      <c r="N33" s="3"/>
      <c r="O33" s="8">
        <v>43100</v>
      </c>
      <c r="Q33" s="9" t="s">
        <v>45</v>
      </c>
    </row>
    <row r="34" spans="1:17" ht="19.899999999999999" customHeight="1">
      <c r="A34" s="1">
        <v>29</v>
      </c>
      <c r="B34" s="28" t="s">
        <v>24</v>
      </c>
      <c r="C34" s="29"/>
      <c r="D34" s="4">
        <v>1959</v>
      </c>
      <c r="E34" s="5">
        <f>300.5/10000</f>
        <v>3.005E-2</v>
      </c>
      <c r="F34" s="3" t="s">
        <v>98</v>
      </c>
      <c r="G34" s="3" t="s">
        <v>99</v>
      </c>
      <c r="H34" s="3" t="s">
        <v>57</v>
      </c>
      <c r="I34" s="3"/>
      <c r="J34" s="7">
        <v>0</v>
      </c>
      <c r="K34" s="7">
        <v>0</v>
      </c>
      <c r="L34" s="7">
        <v>0</v>
      </c>
      <c r="M34" s="7">
        <v>0</v>
      </c>
      <c r="N34" s="3" t="s">
        <v>56</v>
      </c>
      <c r="O34" s="8">
        <v>43100</v>
      </c>
      <c r="Q34" s="9" t="s">
        <v>46</v>
      </c>
    </row>
    <row r="35" spans="1:17" ht="19.899999999999999" customHeight="1">
      <c r="A35" s="1">
        <v>30</v>
      </c>
      <c r="B35" s="28" t="s">
        <v>25</v>
      </c>
      <c r="C35" s="29"/>
      <c r="D35" s="4">
        <v>1959</v>
      </c>
      <c r="E35" s="5">
        <f>136.2/10000</f>
        <v>1.3619999999999998E-2</v>
      </c>
      <c r="F35" s="3" t="s">
        <v>98</v>
      </c>
      <c r="G35" s="3" t="s">
        <v>99</v>
      </c>
      <c r="H35" s="3" t="s">
        <v>58</v>
      </c>
      <c r="I35" s="3"/>
      <c r="J35" s="7">
        <v>0</v>
      </c>
      <c r="K35" s="7">
        <v>0</v>
      </c>
      <c r="L35" s="7">
        <v>0</v>
      </c>
      <c r="M35" s="7">
        <v>0</v>
      </c>
      <c r="N35" s="3" t="s">
        <v>56</v>
      </c>
      <c r="O35" s="8">
        <v>43100</v>
      </c>
      <c r="Q35" s="9" t="s">
        <v>46</v>
      </c>
    </row>
    <row r="36" spans="1:17" ht="19.899999999999999" customHeight="1">
      <c r="A36" s="1">
        <v>31</v>
      </c>
      <c r="B36" s="28" t="s">
        <v>9</v>
      </c>
      <c r="C36" s="29"/>
      <c r="D36" s="4">
        <v>1980</v>
      </c>
      <c r="E36" s="5">
        <f>647/10000</f>
        <v>6.4699999999999994E-2</v>
      </c>
      <c r="F36" s="3" t="s">
        <v>98</v>
      </c>
      <c r="G36" s="3" t="s">
        <v>99</v>
      </c>
      <c r="H36" s="3" t="s">
        <v>58</v>
      </c>
      <c r="I36" s="3"/>
      <c r="J36" s="7">
        <v>0</v>
      </c>
      <c r="K36" s="7">
        <v>0</v>
      </c>
      <c r="L36" s="7">
        <v>0</v>
      </c>
      <c r="M36" s="7">
        <v>0</v>
      </c>
      <c r="N36" s="3"/>
      <c r="O36" s="8">
        <v>43100</v>
      </c>
      <c r="Q36" s="9" t="s">
        <v>35</v>
      </c>
    </row>
    <row r="37" spans="1:17" ht="19.899999999999999" customHeight="1">
      <c r="A37" s="1">
        <v>32</v>
      </c>
      <c r="B37" s="28" t="s">
        <v>10</v>
      </c>
      <c r="C37" s="29"/>
      <c r="D37" s="4">
        <v>2003</v>
      </c>
      <c r="E37" s="5">
        <f>(1832.1-1429)/10000</f>
        <v>4.0309999999999992E-2</v>
      </c>
      <c r="F37" s="3" t="s">
        <v>98</v>
      </c>
      <c r="G37" s="3" t="s">
        <v>99</v>
      </c>
      <c r="H37" s="3" t="s">
        <v>58</v>
      </c>
      <c r="I37" s="3"/>
      <c r="J37" s="7">
        <v>0</v>
      </c>
      <c r="K37" s="7">
        <v>0</v>
      </c>
      <c r="L37" s="7">
        <v>0</v>
      </c>
      <c r="M37" s="7">
        <v>0</v>
      </c>
      <c r="N37" s="3"/>
      <c r="O37" s="8">
        <v>43100</v>
      </c>
      <c r="Q37" s="9" t="s">
        <v>35</v>
      </c>
    </row>
    <row r="38" spans="1:17" ht="19.899999999999999" customHeight="1">
      <c r="A38" s="1">
        <v>33</v>
      </c>
      <c r="B38" s="28" t="s">
        <v>18</v>
      </c>
      <c r="C38" s="29"/>
      <c r="D38" s="4">
        <v>1990</v>
      </c>
      <c r="E38" s="5">
        <f>(2878.5-2264.3)/10000</f>
        <v>6.1419999999999982E-2</v>
      </c>
      <c r="F38" s="3" t="s">
        <v>98</v>
      </c>
      <c r="G38" s="3" t="s">
        <v>99</v>
      </c>
      <c r="H38" s="3" t="s">
        <v>58</v>
      </c>
      <c r="I38" s="3"/>
      <c r="J38" s="7">
        <v>0</v>
      </c>
      <c r="K38" s="7">
        <v>0</v>
      </c>
      <c r="L38" s="7">
        <v>0</v>
      </c>
      <c r="M38" s="7">
        <v>0</v>
      </c>
      <c r="N38" s="3"/>
      <c r="O38" s="8">
        <v>43100</v>
      </c>
      <c r="Q38" s="9" t="s">
        <v>39</v>
      </c>
    </row>
    <row r="39" spans="1:17" ht="19.899999999999999" customHeight="1">
      <c r="A39" s="1">
        <v>34</v>
      </c>
      <c r="B39" s="28" t="s">
        <v>17</v>
      </c>
      <c r="C39" s="29"/>
      <c r="D39" s="4">
        <v>1990</v>
      </c>
      <c r="E39" s="5">
        <f>(2858-1463.2)/10000</f>
        <v>0.13947999999999999</v>
      </c>
      <c r="F39" s="3" t="s">
        <v>98</v>
      </c>
      <c r="G39" s="3" t="s">
        <v>99</v>
      </c>
      <c r="H39" s="3" t="s">
        <v>58</v>
      </c>
      <c r="I39" s="3"/>
      <c r="J39" s="7">
        <v>0</v>
      </c>
      <c r="K39" s="7">
        <v>0</v>
      </c>
      <c r="L39" s="7">
        <v>0</v>
      </c>
      <c r="M39" s="7">
        <v>0</v>
      </c>
      <c r="N39" s="3"/>
      <c r="O39" s="8">
        <v>43100</v>
      </c>
      <c r="Q39" s="9" t="s">
        <v>39</v>
      </c>
    </row>
    <row r="40" spans="1:17" ht="19.899999999999999" customHeight="1">
      <c r="A40" s="1">
        <v>35</v>
      </c>
      <c r="B40" s="28" t="s">
        <v>19</v>
      </c>
      <c r="C40" s="29"/>
      <c r="D40" s="4">
        <v>1990</v>
      </c>
      <c r="E40" s="5">
        <f>(2293-1533.6)/10000</f>
        <v>7.5940000000000007E-2</v>
      </c>
      <c r="F40" s="3" t="s">
        <v>98</v>
      </c>
      <c r="G40" s="3" t="s">
        <v>99</v>
      </c>
      <c r="H40" s="3" t="s">
        <v>58</v>
      </c>
      <c r="I40" s="3"/>
      <c r="J40" s="7">
        <v>0</v>
      </c>
      <c r="K40" s="7">
        <v>0</v>
      </c>
      <c r="L40" s="7">
        <v>0</v>
      </c>
      <c r="M40" s="7">
        <v>0</v>
      </c>
      <c r="N40" s="3"/>
      <c r="O40" s="8">
        <v>43100</v>
      </c>
      <c r="Q40" s="9" t="s">
        <v>39</v>
      </c>
    </row>
    <row r="41" spans="1:17" ht="19.899999999999999" customHeight="1">
      <c r="A41" s="1">
        <v>36</v>
      </c>
      <c r="B41" s="28" t="s">
        <v>74</v>
      </c>
      <c r="C41" s="29"/>
      <c r="D41" s="4">
        <v>1988</v>
      </c>
      <c r="E41" s="5">
        <v>0.11700000000000001</v>
      </c>
      <c r="F41" s="3" t="s">
        <v>98</v>
      </c>
      <c r="G41" s="3" t="s">
        <v>99</v>
      </c>
      <c r="H41" s="3" t="s">
        <v>58</v>
      </c>
      <c r="I41" s="3"/>
      <c r="J41" s="7">
        <v>0</v>
      </c>
      <c r="K41" s="7">
        <v>0</v>
      </c>
      <c r="L41" s="7">
        <v>0</v>
      </c>
      <c r="M41" s="7">
        <v>0</v>
      </c>
      <c r="N41" s="3"/>
      <c r="O41" s="8">
        <v>43100</v>
      </c>
    </row>
    <row r="42" spans="1:17" ht="19.899999999999999" customHeight="1">
      <c r="A42" s="1">
        <v>37</v>
      </c>
      <c r="B42" s="28" t="s">
        <v>13</v>
      </c>
      <c r="C42" s="29"/>
      <c r="D42" s="4">
        <v>1990</v>
      </c>
      <c r="E42" s="5">
        <f>962.12/10000</f>
        <v>9.6212000000000006E-2</v>
      </c>
      <c r="F42" s="3" t="s">
        <v>98</v>
      </c>
      <c r="G42" s="3" t="s">
        <v>99</v>
      </c>
      <c r="H42" s="3" t="s">
        <v>58</v>
      </c>
      <c r="I42" s="3"/>
      <c r="J42" s="7">
        <v>0</v>
      </c>
      <c r="K42" s="7">
        <v>0</v>
      </c>
      <c r="L42" s="7">
        <v>0</v>
      </c>
      <c r="M42" s="7">
        <v>0</v>
      </c>
      <c r="N42" s="3"/>
      <c r="O42" s="8">
        <v>43100</v>
      </c>
      <c r="Q42" s="9" t="s">
        <v>38</v>
      </c>
    </row>
    <row r="43" spans="1:17" ht="19.899999999999999" customHeight="1">
      <c r="A43" s="1">
        <v>38</v>
      </c>
      <c r="B43" s="28" t="s">
        <v>11</v>
      </c>
      <c r="C43" s="29"/>
      <c r="D43" s="4">
        <v>1970</v>
      </c>
      <c r="E43" s="5">
        <f>((5126-4966.5)/10000)+0.081</f>
        <v>9.6950000000000008E-2</v>
      </c>
      <c r="F43" s="3" t="s">
        <v>98</v>
      </c>
      <c r="G43" s="3" t="s">
        <v>99</v>
      </c>
      <c r="H43" s="3" t="s">
        <v>58</v>
      </c>
      <c r="I43" s="3"/>
      <c r="J43" s="7">
        <v>0</v>
      </c>
      <c r="K43" s="7">
        <v>0</v>
      </c>
      <c r="L43" s="7">
        <v>0</v>
      </c>
      <c r="M43" s="7">
        <v>0</v>
      </c>
      <c r="N43" s="3"/>
      <c r="O43" s="8">
        <v>43100</v>
      </c>
      <c r="Q43" s="9" t="s">
        <v>36</v>
      </c>
    </row>
    <row r="44" spans="1:17" ht="19.899999999999999" customHeight="1">
      <c r="A44" s="1">
        <v>39</v>
      </c>
      <c r="B44" s="28" t="s">
        <v>52</v>
      </c>
      <c r="C44" s="29"/>
      <c r="D44" s="4">
        <v>1978</v>
      </c>
      <c r="E44" s="5">
        <f>191/10000</f>
        <v>1.9099999999999999E-2</v>
      </c>
      <c r="F44" s="3" t="s">
        <v>58</v>
      </c>
      <c r="G44" s="6">
        <v>79</v>
      </c>
      <c r="H44" s="3" t="s">
        <v>58</v>
      </c>
      <c r="I44" s="3"/>
      <c r="J44" s="7">
        <v>0</v>
      </c>
      <c r="K44" s="7">
        <v>0</v>
      </c>
      <c r="L44" s="7">
        <v>0</v>
      </c>
      <c r="M44" s="7">
        <v>0</v>
      </c>
      <c r="N44" s="3" t="s">
        <v>62</v>
      </c>
      <c r="O44" s="8">
        <v>43100</v>
      </c>
      <c r="Q44" s="9" t="s">
        <v>50</v>
      </c>
    </row>
    <row r="45" spans="1:17" ht="19.899999999999999" customHeight="1">
      <c r="A45" s="1">
        <v>40</v>
      </c>
      <c r="B45" s="28" t="s">
        <v>51</v>
      </c>
      <c r="C45" s="29"/>
      <c r="D45" s="4">
        <v>1978</v>
      </c>
      <c r="E45" s="5">
        <f>191/10000</f>
        <v>1.9099999999999999E-2</v>
      </c>
      <c r="F45" s="3" t="s">
        <v>58</v>
      </c>
      <c r="G45" s="6">
        <v>79</v>
      </c>
      <c r="H45" s="3" t="s">
        <v>58</v>
      </c>
      <c r="I45" s="3"/>
      <c r="J45" s="7">
        <v>0</v>
      </c>
      <c r="K45" s="7">
        <v>0</v>
      </c>
      <c r="L45" s="7">
        <v>0</v>
      </c>
      <c r="M45" s="7">
        <v>0</v>
      </c>
      <c r="N45" s="3" t="s">
        <v>62</v>
      </c>
      <c r="O45" s="8">
        <v>43100</v>
      </c>
      <c r="Q45" s="9" t="s">
        <v>50</v>
      </c>
    </row>
    <row r="67" spans="11:11" ht="18.75">
      <c r="K67" s="19"/>
    </row>
    <row r="68" spans="11:11" ht="18.75">
      <c r="K68" s="19"/>
    </row>
    <row r="69" spans="11:11" ht="18.75">
      <c r="K69" s="19"/>
    </row>
    <row r="70" spans="11:11" ht="18.75">
      <c r="K70" s="19"/>
    </row>
    <row r="71" spans="11:11" ht="18.75">
      <c r="K71" s="19"/>
    </row>
    <row r="72" spans="11:11" ht="18.75">
      <c r="K72" s="19"/>
    </row>
    <row r="73" spans="11:11" ht="18.75">
      <c r="K73" s="19"/>
    </row>
    <row r="74" spans="11:11" ht="18.75">
      <c r="K74" s="19"/>
    </row>
    <row r="75" spans="11:11" ht="18.75">
      <c r="K75" s="19"/>
    </row>
    <row r="76" spans="11:11" ht="18.75">
      <c r="K76" s="19"/>
    </row>
    <row r="77" spans="11:11" ht="18.75">
      <c r="K77" s="19"/>
    </row>
    <row r="78" spans="11:11" ht="18.75">
      <c r="K78" s="19"/>
    </row>
    <row r="79" spans="11:11" ht="18.75">
      <c r="K79" s="19"/>
    </row>
    <row r="80" spans="11:11" ht="18.75">
      <c r="K80" s="19"/>
    </row>
    <row r="81" spans="11:11" ht="18.75">
      <c r="K81" s="19"/>
    </row>
    <row r="82" spans="11:11" ht="18.75">
      <c r="K82" s="19"/>
    </row>
    <row r="83" spans="11:11" ht="18.75">
      <c r="K83" s="19"/>
    </row>
    <row r="84" spans="11:11" ht="18.75">
      <c r="K84" s="19"/>
    </row>
    <row r="85" spans="11:11">
      <c r="K85" s="20"/>
    </row>
    <row r="86" spans="11:11">
      <c r="K86" s="20"/>
    </row>
    <row r="87" spans="11:11">
      <c r="K87" s="20"/>
    </row>
    <row r="88" spans="11:11">
      <c r="K88" s="20"/>
    </row>
    <row r="89" spans="11:11">
      <c r="K89" s="20"/>
    </row>
    <row r="90" spans="11:11">
      <c r="K90" s="20"/>
    </row>
    <row r="91" spans="11:11">
      <c r="K91" s="20"/>
    </row>
    <row r="92" spans="11:11">
      <c r="K92" s="20"/>
    </row>
    <row r="104" spans="1:15" ht="23.25" customHeight="1">
      <c r="A104" s="12"/>
      <c r="B104" s="43" t="s">
        <v>2</v>
      </c>
      <c r="C104" s="44"/>
      <c r="D104" s="21"/>
      <c r="E104" s="5">
        <f>SUM(E15:E99)</f>
        <v>3.3790060000000004</v>
      </c>
      <c r="F104" s="5"/>
      <c r="G104" s="5"/>
      <c r="H104" s="5"/>
      <c r="I104" s="5"/>
      <c r="J104" s="5"/>
      <c r="K104" s="5"/>
      <c r="L104" s="5"/>
      <c r="M104" s="5"/>
      <c r="N104" s="22"/>
      <c r="O104" s="12"/>
    </row>
    <row r="109" spans="1:15" ht="54" customHeight="1">
      <c r="A109" s="45" t="s">
        <v>54</v>
      </c>
      <c r="B109" s="45"/>
      <c r="E109" s="46" t="s">
        <v>53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1:15" ht="18.75">
      <c r="A110" s="23"/>
      <c r="B110" s="23"/>
      <c r="C110" s="9" t="s">
        <v>5</v>
      </c>
    </row>
    <row r="111" spans="1:15" ht="18.75">
      <c r="A111" s="24"/>
      <c r="B111" s="24"/>
    </row>
  </sheetData>
  <mergeCells count="56">
    <mergeCell ref="B45:C45"/>
    <mergeCell ref="B19:C19"/>
    <mergeCell ref="B104:C104"/>
    <mergeCell ref="A109:B109"/>
    <mergeCell ref="E109:O109"/>
    <mergeCell ref="B44:C44"/>
    <mergeCell ref="B37:C37"/>
    <mergeCell ref="B25:C25"/>
    <mergeCell ref="B31:C31"/>
    <mergeCell ref="B32:C32"/>
    <mergeCell ref="B26:C26"/>
    <mergeCell ref="B33:C33"/>
    <mergeCell ref="B34:C34"/>
    <mergeCell ref="B35:C35"/>
    <mergeCell ref="B22:C22"/>
    <mergeCell ref="B24:C24"/>
    <mergeCell ref="M1:O1"/>
    <mergeCell ref="B42:C42"/>
    <mergeCell ref="B12:C12"/>
    <mergeCell ref="B21:C21"/>
    <mergeCell ref="B43:C43"/>
    <mergeCell ref="B8:C8"/>
    <mergeCell ref="B11:C11"/>
    <mergeCell ref="B16:C16"/>
    <mergeCell ref="B38:C38"/>
    <mergeCell ref="B39:C39"/>
    <mergeCell ref="B40:C40"/>
    <mergeCell ref="B41:C41"/>
    <mergeCell ref="B13:C13"/>
    <mergeCell ref="B7:C7"/>
    <mergeCell ref="B15:C15"/>
    <mergeCell ref="B36:C36"/>
    <mergeCell ref="B9:C9"/>
    <mergeCell ref="B6:C6"/>
    <mergeCell ref="B18:C18"/>
    <mergeCell ref="B29:C29"/>
    <mergeCell ref="B30:C30"/>
    <mergeCell ref="B28:C28"/>
    <mergeCell ref="B20:C20"/>
    <mergeCell ref="B23:C23"/>
    <mergeCell ref="B27:C27"/>
    <mergeCell ref="B17:C17"/>
    <mergeCell ref="B10:C10"/>
    <mergeCell ref="B14:C14"/>
    <mergeCell ref="A2:O2"/>
    <mergeCell ref="A4:A5"/>
    <mergeCell ref="B4:C5"/>
    <mergeCell ref="D4:D5"/>
    <mergeCell ref="E4:E5"/>
    <mergeCell ref="F4:G4"/>
    <mergeCell ref="H4:H5"/>
    <mergeCell ref="I4:I5"/>
    <mergeCell ref="J4:L4"/>
    <mergeCell ref="M4:M5"/>
    <mergeCell ref="N4:N5"/>
    <mergeCell ref="O4:O5"/>
  </mergeCells>
  <printOptions horizontalCentered="1"/>
  <pageMargins left="0.19685039370078741" right="0.19685039370078741" top="0.78740157480314965" bottom="0.59055118110236227" header="0.31496062992125984" footer="0.31496062992125984"/>
  <pageSetup paperSize="9" scale="75" fitToHeight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2017-04-27T07:53:09Z</dcterms:modified>
</cp:coreProperties>
</file>